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3F0A6F8-F634-49C1-9769-4FCAC062A2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6" r:id="rId2"/>
    <sheet name="Active 2" sheetId="2" r:id="rId3"/>
    <sheet name="Graphs 2" sheetId="7" r:id="rId4"/>
    <sheet name="BAV" sheetId="3" r:id="rId5"/>
    <sheet name="O-C Gateway" sheetId="4" r:id="rId6"/>
    <sheet name="A (old)" sheetId="5" r:id="rId7"/>
  </sheets>
  <definedNames>
    <definedName name="solver_adj" localSheetId="0">'Active 1'!$AC$3:$AC$10</definedName>
    <definedName name="solver_adj" localSheetId="2">'Active 2'!$AC$3:$AC$5</definedName>
    <definedName name="solver_cvg" localSheetId="0">0.0001</definedName>
    <definedName name="solver_cvg" localSheetId="2">0.0001</definedName>
    <definedName name="solver_drv" localSheetId="0">1</definedName>
    <definedName name="solver_drv" localSheetId="2">1</definedName>
    <definedName name="solver_est" localSheetId="0">1</definedName>
    <definedName name="solver_est" localSheetId="2">1</definedName>
    <definedName name="solver_itr" localSheetId="0">100</definedName>
    <definedName name="solver_itr" localSheetId="2">100</definedName>
    <definedName name="solver_lin" localSheetId="0">2</definedName>
    <definedName name="solver_lin" localSheetId="2">2</definedName>
    <definedName name="solver_neg" localSheetId="0">2</definedName>
    <definedName name="solver_neg" localSheetId="2">2</definedName>
    <definedName name="solver_num" localSheetId="0">0</definedName>
    <definedName name="solver_num" localSheetId="2">0</definedName>
    <definedName name="solver_nwt" localSheetId="0">1</definedName>
    <definedName name="solver_nwt" localSheetId="2">1</definedName>
    <definedName name="solver_opt" localSheetId="0">'Active 1'!$AC$11</definedName>
    <definedName name="solver_opt" localSheetId="2">'Active 2'!$AC$11</definedName>
    <definedName name="solver_pre" localSheetId="0">0.000001</definedName>
    <definedName name="solver_pre" localSheetId="2">0.000001</definedName>
    <definedName name="solver_scl" localSheetId="0">2</definedName>
    <definedName name="solver_scl" localSheetId="2">2</definedName>
    <definedName name="solver_sho" localSheetId="0">2</definedName>
    <definedName name="solver_sho" localSheetId="2">2</definedName>
    <definedName name="solver_tim" localSheetId="0">100</definedName>
    <definedName name="solver_tim" localSheetId="2">100</definedName>
    <definedName name="solver_tol" localSheetId="0">0.05</definedName>
    <definedName name="solver_tol" localSheetId="2">0.05</definedName>
    <definedName name="solver_typ" localSheetId="0">2</definedName>
    <definedName name="solver_typ" localSheetId="2">2</definedName>
    <definedName name="solver_val" localSheetId="0">0</definedName>
    <definedName name="solver_val" localSheetId="2">0</definedName>
  </definedNames>
  <calcPr calcId="181029"/>
</workbook>
</file>

<file path=xl/calcChain.xml><?xml version="1.0" encoding="utf-8"?>
<calcChain xmlns="http://schemas.openxmlformats.org/spreadsheetml/2006/main">
  <c r="E360" i="2" l="1"/>
  <c r="F360" i="2"/>
  <c r="G360" i="2" s="1"/>
  <c r="Q360" i="2"/>
  <c r="Z360" i="2"/>
  <c r="E361" i="2"/>
  <c r="F361" i="2"/>
  <c r="Z361" i="2" s="1"/>
  <c r="G361" i="2"/>
  <c r="K361" i="2"/>
  <c r="Q361" i="2"/>
  <c r="AU361" i="2"/>
  <c r="E360" i="1"/>
  <c r="F360" i="1" s="1"/>
  <c r="Q360" i="1"/>
  <c r="E361" i="1"/>
  <c r="F361" i="1" s="1"/>
  <c r="Q361" i="1"/>
  <c r="E350" i="2"/>
  <c r="F350" i="2"/>
  <c r="Q350" i="2"/>
  <c r="E351" i="2"/>
  <c r="F351" i="2"/>
  <c r="G351" i="2"/>
  <c r="K351" i="2"/>
  <c r="Q351" i="2"/>
  <c r="AU351" i="2"/>
  <c r="E352" i="2"/>
  <c r="F352" i="2"/>
  <c r="Q352" i="2"/>
  <c r="E353" i="2"/>
  <c r="F353" i="2"/>
  <c r="G353" i="2"/>
  <c r="K353" i="2"/>
  <c r="Q353" i="2"/>
  <c r="AU353" i="2"/>
  <c r="E354" i="2"/>
  <c r="F354" i="2"/>
  <c r="Q354" i="2"/>
  <c r="E355" i="2"/>
  <c r="F355" i="2"/>
  <c r="G355" i="2"/>
  <c r="K355" i="2"/>
  <c r="Q355" i="2"/>
  <c r="AU355" i="2"/>
  <c r="E356" i="2"/>
  <c r="F356" i="2"/>
  <c r="Q356" i="2"/>
  <c r="E357" i="2"/>
  <c r="F357" i="2"/>
  <c r="G357" i="2"/>
  <c r="K357" i="2"/>
  <c r="Q357" i="2"/>
  <c r="AU357" i="2"/>
  <c r="E358" i="2"/>
  <c r="F358" i="2"/>
  <c r="Q358" i="2"/>
  <c r="E359" i="2"/>
  <c r="F359" i="2"/>
  <c r="G359" i="2"/>
  <c r="K359" i="2"/>
  <c r="Q359" i="2"/>
  <c r="AU359" i="2"/>
  <c r="AB2" i="1"/>
  <c r="AD2" i="1"/>
  <c r="AB3" i="1"/>
  <c r="AB4" i="1"/>
  <c r="AB5" i="1"/>
  <c r="AY5" i="1"/>
  <c r="AB6" i="1"/>
  <c r="AY6" i="1"/>
  <c r="AB7" i="1"/>
  <c r="AY7" i="1"/>
  <c r="AB8" i="1"/>
  <c r="AY8" i="1"/>
  <c r="C9" i="1"/>
  <c r="D9" i="1"/>
  <c r="AB9" i="1"/>
  <c r="BL2" i="1"/>
  <c r="AY9" i="1"/>
  <c r="AB10" i="1"/>
  <c r="AY10" i="1"/>
  <c r="D11" i="1"/>
  <c r="P22" i="1" s="1"/>
  <c r="AB11" i="1"/>
  <c r="AY11" i="1"/>
  <c r="D12" i="1"/>
  <c r="AY12" i="1"/>
  <c r="BL12" i="1"/>
  <c r="D13" i="1"/>
  <c r="AB13" i="1"/>
  <c r="AY13" i="1"/>
  <c r="E14" i="1"/>
  <c r="AB14" i="1"/>
  <c r="AY14" i="1"/>
  <c r="BL14" i="1"/>
  <c r="BK14" i="1"/>
  <c r="AB15" i="1"/>
  <c r="AY15" i="1"/>
  <c r="BL15" i="1"/>
  <c r="F16" i="1"/>
  <c r="F17" i="1" s="1"/>
  <c r="AB16" i="1"/>
  <c r="AY16" i="1"/>
  <c r="BL16" i="1"/>
  <c r="C17" i="1"/>
  <c r="AB17" i="1"/>
  <c r="AY17" i="1"/>
  <c r="AB18" i="1"/>
  <c r="BL17" i="1"/>
  <c r="AY18" i="1"/>
  <c r="BL18" i="1"/>
  <c r="AY19" i="1"/>
  <c r="BL19" i="1"/>
  <c r="AY20" i="1"/>
  <c r="BK20" i="1"/>
  <c r="BL20" i="1"/>
  <c r="E21" i="1"/>
  <c r="F21" i="1"/>
  <c r="Z21" i="1"/>
  <c r="Q21" i="1"/>
  <c r="AT21" i="1"/>
  <c r="AS21" i="1"/>
  <c r="AU21" i="1"/>
  <c r="AY21" i="1"/>
  <c r="BK21" i="1"/>
  <c r="BL21" i="1"/>
  <c r="E22" i="1"/>
  <c r="F22" i="1"/>
  <c r="G22" i="1"/>
  <c r="Q22" i="1"/>
  <c r="AU22" i="1"/>
  <c r="AY22" i="1"/>
  <c r="BJ22" i="1"/>
  <c r="BI22" i="1"/>
  <c r="BK22" i="1"/>
  <c r="BL22" i="1"/>
  <c r="E23" i="1"/>
  <c r="F23" i="1"/>
  <c r="G23" i="1"/>
  <c r="Q23" i="1"/>
  <c r="Z23" i="1"/>
  <c r="AY23" i="1"/>
  <c r="BI23" i="1"/>
  <c r="BH23" i="1"/>
  <c r="BG23" i="1"/>
  <c r="BJ23" i="1"/>
  <c r="BK23" i="1"/>
  <c r="BL23" i="1"/>
  <c r="E24" i="1"/>
  <c r="F24" i="1"/>
  <c r="G24" i="1"/>
  <c r="Q24" i="1"/>
  <c r="AY24" i="1"/>
  <c r="BI24" i="1"/>
  <c r="BH24" i="1"/>
  <c r="BG24" i="1"/>
  <c r="BF24" i="1"/>
  <c r="BE24" i="1"/>
  <c r="BD24" i="1"/>
  <c r="BC24" i="1"/>
  <c r="BK24" i="1"/>
  <c r="BJ24" i="1"/>
  <c r="BL24" i="1"/>
  <c r="E25" i="1"/>
  <c r="F25" i="1"/>
  <c r="AU25" i="1"/>
  <c r="Q25" i="1"/>
  <c r="AY25" i="1"/>
  <c r="BL25" i="1"/>
  <c r="E26" i="1"/>
  <c r="F26" i="1"/>
  <c r="Q26" i="1"/>
  <c r="AY26" i="1"/>
  <c r="BK26" i="1"/>
  <c r="BL26" i="1"/>
  <c r="E27" i="1"/>
  <c r="F27" i="1"/>
  <c r="Z27" i="1"/>
  <c r="P27" i="1"/>
  <c r="Q27" i="1"/>
  <c r="AU27" i="1"/>
  <c r="AY27" i="1"/>
  <c r="BK27" i="1"/>
  <c r="BJ27" i="1"/>
  <c r="BI27" i="1"/>
  <c r="BH27" i="1"/>
  <c r="BG27" i="1"/>
  <c r="BL27" i="1"/>
  <c r="E28" i="1"/>
  <c r="F28" i="1"/>
  <c r="Z28" i="1"/>
  <c r="Q28" i="1"/>
  <c r="AY28" i="1"/>
  <c r="BK28" i="1"/>
  <c r="BJ28" i="1"/>
  <c r="BI28" i="1"/>
  <c r="BH28" i="1"/>
  <c r="BG28" i="1"/>
  <c r="BF28" i="1"/>
  <c r="BE28" i="1"/>
  <c r="BD28" i="1"/>
  <c r="BC28" i="1"/>
  <c r="BL28" i="1"/>
  <c r="E29" i="1"/>
  <c r="F29" i="1"/>
  <c r="Q29" i="1"/>
  <c r="Z29" i="1"/>
  <c r="AY29" i="1"/>
  <c r="BK29" i="1"/>
  <c r="BL29" i="1"/>
  <c r="E30" i="1"/>
  <c r="F30" i="1"/>
  <c r="Z30" i="1"/>
  <c r="G30" i="1"/>
  <c r="Q30" i="1"/>
  <c r="AY30" i="1"/>
  <c r="BL30" i="1"/>
  <c r="E31" i="1"/>
  <c r="F31" i="1"/>
  <c r="AU31" i="1"/>
  <c r="Q31" i="1"/>
  <c r="AY31" i="1"/>
  <c r="BL31" i="1"/>
  <c r="E32" i="1"/>
  <c r="F32" i="1"/>
  <c r="Q32" i="1"/>
  <c r="AY32" i="1"/>
  <c r="BK32" i="1"/>
  <c r="BJ32" i="1"/>
  <c r="BL32" i="1"/>
  <c r="E33" i="1"/>
  <c r="F33" i="1"/>
  <c r="G33" i="1"/>
  <c r="Q33" i="1"/>
  <c r="AT33" i="1"/>
  <c r="AU33" i="1"/>
  <c r="AY33" i="1"/>
  <c r="BL33" i="1"/>
  <c r="E34" i="1"/>
  <c r="F34" i="1"/>
  <c r="P34" i="1"/>
  <c r="Q34" i="1"/>
  <c r="AY34" i="1"/>
  <c r="BK34" i="1"/>
  <c r="BJ34" i="1"/>
  <c r="BL34" i="1"/>
  <c r="E35" i="1"/>
  <c r="F35" i="1"/>
  <c r="P35" i="1"/>
  <c r="G35" i="1"/>
  <c r="Q35" i="1"/>
  <c r="Z35" i="1"/>
  <c r="AU35" i="1"/>
  <c r="AY35" i="1"/>
  <c r="BL35" i="1"/>
  <c r="E36" i="1"/>
  <c r="F36" i="1"/>
  <c r="Q36" i="1"/>
  <c r="AY36" i="1"/>
  <c r="BK36" i="1"/>
  <c r="BJ36" i="1"/>
  <c r="BL36" i="1"/>
  <c r="E37" i="1"/>
  <c r="F37" i="1"/>
  <c r="G37" i="1"/>
  <c r="Q37" i="1"/>
  <c r="AU37" i="1"/>
  <c r="AT37" i="1"/>
  <c r="AY37" i="1"/>
  <c r="BL37" i="1"/>
  <c r="E38" i="1"/>
  <c r="F38" i="1"/>
  <c r="P38" i="1"/>
  <c r="Q38" i="1"/>
  <c r="AY38" i="1"/>
  <c r="BK38" i="1"/>
  <c r="BJ38" i="1"/>
  <c r="BL38" i="1"/>
  <c r="E39" i="1"/>
  <c r="F39" i="1"/>
  <c r="P39" i="1"/>
  <c r="G39" i="1"/>
  <c r="I39" i="1"/>
  <c r="Q39" i="1"/>
  <c r="Z39" i="1"/>
  <c r="AU39" i="1"/>
  <c r="AY39" i="1"/>
  <c r="BK39" i="1"/>
  <c r="BJ39" i="1"/>
  <c r="BI39" i="1"/>
  <c r="BL39" i="1"/>
  <c r="E40" i="1"/>
  <c r="F40" i="1"/>
  <c r="Z40" i="1"/>
  <c r="Q40" i="1"/>
  <c r="AY40" i="1"/>
  <c r="BL40" i="1"/>
  <c r="E41" i="1"/>
  <c r="F41" i="1"/>
  <c r="Q41" i="1"/>
  <c r="AY41" i="1"/>
  <c r="BK41" i="1"/>
  <c r="BL41" i="1"/>
  <c r="E42" i="1"/>
  <c r="F42" i="1"/>
  <c r="G42" i="1"/>
  <c r="Q42" i="1"/>
  <c r="Z42" i="1"/>
  <c r="AU42" i="1"/>
  <c r="AY42" i="1"/>
  <c r="BL42" i="1"/>
  <c r="E43" i="1"/>
  <c r="F43" i="1"/>
  <c r="Q43" i="1"/>
  <c r="AY43" i="1"/>
  <c r="BL43" i="1"/>
  <c r="E44" i="1"/>
  <c r="F44" i="1"/>
  <c r="P44" i="1"/>
  <c r="AC44" i="1" s="1"/>
  <c r="G44" i="1"/>
  <c r="I44" i="1"/>
  <c r="Q44" i="1"/>
  <c r="Z44" i="1"/>
  <c r="AU44" i="1"/>
  <c r="AY44" i="1"/>
  <c r="BJ44" i="1"/>
  <c r="BI44" i="1"/>
  <c r="BL44" i="1"/>
  <c r="BK44" i="1"/>
  <c r="E45" i="1"/>
  <c r="F45" i="1"/>
  <c r="Q45" i="1"/>
  <c r="AY45" i="1"/>
  <c r="BL45" i="1"/>
  <c r="E46" i="1"/>
  <c r="F46" i="1"/>
  <c r="P46" i="1"/>
  <c r="G46" i="1"/>
  <c r="I46" i="1"/>
  <c r="Q46" i="1"/>
  <c r="Z46" i="1"/>
  <c r="AU46" i="1"/>
  <c r="AY46" i="1"/>
  <c r="BL46" i="1"/>
  <c r="E47" i="1"/>
  <c r="F47" i="1"/>
  <c r="Q47" i="1"/>
  <c r="AY47" i="1"/>
  <c r="BK47" i="1"/>
  <c r="BL47" i="1"/>
  <c r="E48" i="1"/>
  <c r="F48" i="1"/>
  <c r="P48" i="1"/>
  <c r="G48" i="1"/>
  <c r="Q48" i="1"/>
  <c r="Z48" i="1"/>
  <c r="AT48" i="1"/>
  <c r="AU48" i="1"/>
  <c r="AY48" i="1"/>
  <c r="BL48" i="1"/>
  <c r="E49" i="1"/>
  <c r="F49" i="1"/>
  <c r="Q49" i="1"/>
  <c r="AY49" i="1"/>
  <c r="BL49" i="1"/>
  <c r="E50" i="1"/>
  <c r="F50" i="1"/>
  <c r="P50" i="1"/>
  <c r="AF50" i="1" s="1"/>
  <c r="Q50" i="1"/>
  <c r="AU50" i="1"/>
  <c r="AY50" i="1"/>
  <c r="BJ50" i="1"/>
  <c r="BI50" i="1"/>
  <c r="BK50" i="1"/>
  <c r="BL50" i="1"/>
  <c r="E51" i="1"/>
  <c r="F51" i="1"/>
  <c r="P51" i="1"/>
  <c r="Q51" i="1"/>
  <c r="AY51" i="1"/>
  <c r="BL51" i="1"/>
  <c r="E52" i="1"/>
  <c r="F52" i="1"/>
  <c r="P52" i="1"/>
  <c r="AC52" i="1" s="1"/>
  <c r="Q52" i="1"/>
  <c r="AY52" i="1"/>
  <c r="BI52" i="1"/>
  <c r="BH52" i="1"/>
  <c r="BG52" i="1"/>
  <c r="BF52" i="1"/>
  <c r="BE52" i="1"/>
  <c r="BD52" i="1"/>
  <c r="BC52" i="1"/>
  <c r="BJ52" i="1"/>
  <c r="BK52" i="1"/>
  <c r="BL52" i="1"/>
  <c r="E53" i="1"/>
  <c r="F53" i="1"/>
  <c r="Q53" i="1"/>
  <c r="AY53" i="1"/>
  <c r="BK53" i="1"/>
  <c r="BL53" i="1"/>
  <c r="E54" i="1"/>
  <c r="F54" i="1"/>
  <c r="P54" i="1"/>
  <c r="G54" i="1"/>
  <c r="I54" i="1"/>
  <c r="Q54" i="1"/>
  <c r="AY54" i="1"/>
  <c r="BJ54" i="1"/>
  <c r="BI54" i="1"/>
  <c r="BK54" i="1"/>
  <c r="BL54" i="1"/>
  <c r="E55" i="1"/>
  <c r="F55" i="1"/>
  <c r="Q55" i="1"/>
  <c r="AY55" i="1"/>
  <c r="BL55" i="1"/>
  <c r="E56" i="1"/>
  <c r="F56" i="1"/>
  <c r="P56" i="1"/>
  <c r="G56" i="1"/>
  <c r="I56" i="1"/>
  <c r="Q56" i="1"/>
  <c r="AU56" i="1"/>
  <c r="AY56" i="1"/>
  <c r="BI56" i="1"/>
  <c r="BH56" i="1"/>
  <c r="BG56" i="1"/>
  <c r="BF56" i="1"/>
  <c r="BE56" i="1"/>
  <c r="BD56" i="1"/>
  <c r="BC56" i="1"/>
  <c r="BJ56" i="1"/>
  <c r="BK56" i="1"/>
  <c r="BL56" i="1"/>
  <c r="E57" i="1"/>
  <c r="F57" i="1"/>
  <c r="Q57" i="1"/>
  <c r="AY57" i="1"/>
  <c r="BL57" i="1"/>
  <c r="E58" i="1"/>
  <c r="F58" i="1"/>
  <c r="P58" i="1"/>
  <c r="G58" i="1"/>
  <c r="Q58" i="1"/>
  <c r="Z58" i="1"/>
  <c r="AU58" i="1"/>
  <c r="AY58" i="1"/>
  <c r="BI58" i="1"/>
  <c r="BJ58" i="1"/>
  <c r="BK58" i="1"/>
  <c r="BL58" i="1"/>
  <c r="E59" i="1"/>
  <c r="F59" i="1"/>
  <c r="G59" i="1"/>
  <c r="P59" i="1"/>
  <c r="Q59" i="1"/>
  <c r="AT59" i="1"/>
  <c r="AU59" i="1"/>
  <c r="AY59" i="1"/>
  <c r="BL59" i="1"/>
  <c r="E60" i="1"/>
  <c r="F60" i="1"/>
  <c r="Z60" i="1"/>
  <c r="G60" i="1"/>
  <c r="P60" i="1"/>
  <c r="Q60" i="1"/>
  <c r="AU60" i="1"/>
  <c r="AY60" i="1"/>
  <c r="BI60" i="1"/>
  <c r="BH60" i="1"/>
  <c r="BG60" i="1"/>
  <c r="BF60" i="1"/>
  <c r="BE60" i="1"/>
  <c r="BD60" i="1"/>
  <c r="BC60" i="1"/>
  <c r="BJ60" i="1"/>
  <c r="BK60" i="1"/>
  <c r="BL60" i="1"/>
  <c r="E61" i="1"/>
  <c r="F61" i="1"/>
  <c r="Z61" i="1"/>
  <c r="P61" i="1"/>
  <c r="Q61" i="1"/>
  <c r="AU61" i="1"/>
  <c r="AY61" i="1"/>
  <c r="BK61" i="1"/>
  <c r="BL61" i="1"/>
  <c r="E62" i="1"/>
  <c r="F62" i="1"/>
  <c r="P62" i="1"/>
  <c r="G62" i="1"/>
  <c r="I62" i="1"/>
  <c r="Q62" i="1"/>
  <c r="Z62" i="1"/>
  <c r="AU62" i="1"/>
  <c r="AY62" i="1"/>
  <c r="BI62" i="1"/>
  <c r="BJ62" i="1"/>
  <c r="BK62" i="1"/>
  <c r="BL62" i="1"/>
  <c r="E63" i="1"/>
  <c r="F63" i="1"/>
  <c r="Q63" i="1"/>
  <c r="AY63" i="1"/>
  <c r="BL63" i="1"/>
  <c r="E64" i="1"/>
  <c r="F64" i="1"/>
  <c r="P64" i="1"/>
  <c r="G64" i="1"/>
  <c r="I64" i="1"/>
  <c r="Q64" i="1"/>
  <c r="AY64" i="1"/>
  <c r="BK64" i="1"/>
  <c r="BJ64" i="1"/>
  <c r="BI64" i="1"/>
  <c r="BH64" i="1"/>
  <c r="BG64" i="1"/>
  <c r="BF64" i="1"/>
  <c r="BE64" i="1"/>
  <c r="BD64" i="1"/>
  <c r="BC64" i="1"/>
  <c r="BL64" i="1"/>
  <c r="E65" i="1"/>
  <c r="F65" i="1"/>
  <c r="Q65" i="1"/>
  <c r="AY65" i="1"/>
  <c r="BK65" i="1"/>
  <c r="BL65" i="1"/>
  <c r="E66" i="1"/>
  <c r="F66" i="1"/>
  <c r="Z66" i="1"/>
  <c r="Q66" i="1"/>
  <c r="AY66" i="1"/>
  <c r="BJ66" i="1"/>
  <c r="BI66" i="1"/>
  <c r="BK66" i="1"/>
  <c r="BL66" i="1"/>
  <c r="E67" i="1"/>
  <c r="F67" i="1"/>
  <c r="Q67" i="1"/>
  <c r="AY67" i="1"/>
  <c r="BL67" i="1"/>
  <c r="E68" i="1"/>
  <c r="F68" i="1"/>
  <c r="P68" i="1"/>
  <c r="Q68" i="1"/>
  <c r="E69" i="1"/>
  <c r="F69" i="1"/>
  <c r="P69" i="1"/>
  <c r="Q69" i="1"/>
  <c r="E70" i="1"/>
  <c r="F70" i="1"/>
  <c r="G70" i="1"/>
  <c r="Q70" i="1"/>
  <c r="Z70" i="1"/>
  <c r="E71" i="1"/>
  <c r="F71" i="1"/>
  <c r="Z71" i="1"/>
  <c r="G71" i="1"/>
  <c r="I71" i="1"/>
  <c r="Q71" i="1"/>
  <c r="AU71" i="1"/>
  <c r="E72" i="1"/>
  <c r="F72" i="1"/>
  <c r="Q72" i="1"/>
  <c r="E73" i="1"/>
  <c r="F73" i="1"/>
  <c r="Q73" i="1"/>
  <c r="E74" i="1"/>
  <c r="F74" i="1"/>
  <c r="P74" i="1"/>
  <c r="Q74" i="1"/>
  <c r="AU74" i="1"/>
  <c r="E75" i="1"/>
  <c r="F75" i="1"/>
  <c r="Q75" i="1"/>
  <c r="E76" i="1"/>
  <c r="F76" i="1"/>
  <c r="Z76" i="1"/>
  <c r="G76" i="1"/>
  <c r="I76" i="1"/>
  <c r="P76" i="1"/>
  <c r="AC76" i="1" s="1"/>
  <c r="Q76" i="1"/>
  <c r="AU76" i="1"/>
  <c r="E77" i="1"/>
  <c r="F77" i="1"/>
  <c r="P77" i="1"/>
  <c r="Q77" i="1"/>
  <c r="E78" i="1"/>
  <c r="F78" i="1"/>
  <c r="G78" i="1"/>
  <c r="P78" i="1"/>
  <c r="Q78" i="1"/>
  <c r="Z78" i="1"/>
  <c r="E79" i="1"/>
  <c r="F79" i="1"/>
  <c r="Z79" i="1"/>
  <c r="G79" i="1"/>
  <c r="I79" i="1"/>
  <c r="Q79" i="1"/>
  <c r="AU79" i="1"/>
  <c r="E80" i="1"/>
  <c r="F80" i="1"/>
  <c r="Q80" i="1"/>
  <c r="E81" i="1"/>
  <c r="F81" i="1"/>
  <c r="Q81" i="1"/>
  <c r="E82" i="1"/>
  <c r="F82" i="1"/>
  <c r="P82" i="1"/>
  <c r="Q82" i="1"/>
  <c r="AU82" i="1"/>
  <c r="E83" i="1"/>
  <c r="F83" i="1"/>
  <c r="Q83" i="1"/>
  <c r="Z83" i="1"/>
  <c r="E84" i="1"/>
  <c r="F84" i="1"/>
  <c r="Z84" i="1"/>
  <c r="G84" i="1"/>
  <c r="I84" i="1"/>
  <c r="P84" i="1"/>
  <c r="Q84" i="1"/>
  <c r="AF84" i="1"/>
  <c r="AU84" i="1"/>
  <c r="E85" i="1"/>
  <c r="F85" i="1"/>
  <c r="Q85" i="1"/>
  <c r="E86" i="1"/>
  <c r="F86" i="1"/>
  <c r="G86" i="1"/>
  <c r="P86" i="1"/>
  <c r="AF86" i="1" s="1"/>
  <c r="Q86" i="1"/>
  <c r="Z86" i="1"/>
  <c r="E87" i="1"/>
  <c r="F87" i="1"/>
  <c r="G87" i="1"/>
  <c r="I87" i="1"/>
  <c r="Q87" i="1"/>
  <c r="E88" i="1"/>
  <c r="F88" i="1"/>
  <c r="Q88" i="1"/>
  <c r="Z88" i="1"/>
  <c r="E89" i="1"/>
  <c r="F89" i="1"/>
  <c r="Z89" i="1"/>
  <c r="P89" i="1"/>
  <c r="Q89" i="1"/>
  <c r="AU89" i="1"/>
  <c r="E90" i="1"/>
  <c r="F90" i="1"/>
  <c r="Q90" i="1"/>
  <c r="E91" i="1"/>
  <c r="F91" i="1"/>
  <c r="Z91" i="1"/>
  <c r="P91" i="1"/>
  <c r="Q91" i="1"/>
  <c r="AU91" i="1"/>
  <c r="E92" i="1"/>
  <c r="F92" i="1"/>
  <c r="Z92" i="1"/>
  <c r="P92" i="1"/>
  <c r="Q92" i="1"/>
  <c r="E93" i="1"/>
  <c r="F93" i="1"/>
  <c r="Q93" i="1"/>
  <c r="E94" i="1"/>
  <c r="F94" i="1"/>
  <c r="P94" i="1"/>
  <c r="AC94" i="1" s="1"/>
  <c r="G94" i="1"/>
  <c r="I94" i="1"/>
  <c r="Q94" i="1"/>
  <c r="Z94" i="1"/>
  <c r="AT94" i="1"/>
  <c r="AU94" i="1"/>
  <c r="E95" i="1"/>
  <c r="F95" i="1"/>
  <c r="Q95" i="1"/>
  <c r="AU95" i="1"/>
  <c r="E96" i="1"/>
  <c r="F96" i="1"/>
  <c r="G96" i="1"/>
  <c r="I96" i="1"/>
  <c r="Q96" i="1"/>
  <c r="AU96" i="1"/>
  <c r="E97" i="1"/>
  <c r="F97" i="1"/>
  <c r="G97" i="1"/>
  <c r="P97" i="1"/>
  <c r="Q97" i="1"/>
  <c r="E98" i="1"/>
  <c r="F98" i="1"/>
  <c r="Z98" i="1"/>
  <c r="P98" i="1"/>
  <c r="Q98" i="1"/>
  <c r="E99" i="1"/>
  <c r="F99" i="1"/>
  <c r="Q99" i="1"/>
  <c r="E100" i="1"/>
  <c r="F100" i="1"/>
  <c r="Q100" i="1"/>
  <c r="E101" i="1"/>
  <c r="F101" i="1"/>
  <c r="Q101" i="1"/>
  <c r="E102" i="1"/>
  <c r="F102" i="1"/>
  <c r="P102" i="1"/>
  <c r="Q102" i="1"/>
  <c r="E103" i="1"/>
  <c r="F103" i="1"/>
  <c r="Q103" i="1"/>
  <c r="AU103" i="1"/>
  <c r="E104" i="1"/>
  <c r="F104" i="1"/>
  <c r="Q104" i="1"/>
  <c r="E105" i="1"/>
  <c r="F105" i="1"/>
  <c r="G105" i="1"/>
  <c r="I105" i="1"/>
  <c r="P105" i="1"/>
  <c r="Q105" i="1"/>
  <c r="E106" i="1"/>
  <c r="F106" i="1"/>
  <c r="Q106" i="1"/>
  <c r="E107" i="1"/>
  <c r="F107" i="1"/>
  <c r="Q107" i="1"/>
  <c r="Z107" i="1"/>
  <c r="E108" i="1"/>
  <c r="F108" i="1"/>
  <c r="Q108" i="1"/>
  <c r="E109" i="1"/>
  <c r="F109" i="1"/>
  <c r="Q109" i="1"/>
  <c r="E110" i="1"/>
  <c r="F110" i="1"/>
  <c r="G110" i="1"/>
  <c r="Q110" i="1"/>
  <c r="Z110" i="1"/>
  <c r="AU110" i="1"/>
  <c r="E111" i="1"/>
  <c r="F111" i="1"/>
  <c r="G111" i="1"/>
  <c r="I111" i="1"/>
  <c r="Q111" i="1"/>
  <c r="AT111" i="1"/>
  <c r="AU111" i="1"/>
  <c r="E112" i="1"/>
  <c r="F112" i="1"/>
  <c r="P112" i="1"/>
  <c r="G112" i="1"/>
  <c r="Q112" i="1"/>
  <c r="AU112" i="1"/>
  <c r="E113" i="1"/>
  <c r="F113" i="1"/>
  <c r="P113" i="1"/>
  <c r="AF113" i="1" s="1"/>
  <c r="Q113" i="1"/>
  <c r="E114" i="1"/>
  <c r="F114" i="1"/>
  <c r="Z114" i="1"/>
  <c r="Q114" i="1"/>
  <c r="AU114" i="1"/>
  <c r="E115" i="1"/>
  <c r="F115" i="1"/>
  <c r="Q115" i="1"/>
  <c r="E116" i="1"/>
  <c r="F116" i="1"/>
  <c r="G116" i="1"/>
  <c r="P116" i="1"/>
  <c r="Q116" i="1"/>
  <c r="Z116" i="1"/>
  <c r="AU116" i="1"/>
  <c r="E117" i="1"/>
  <c r="F117" i="1"/>
  <c r="Q117" i="1"/>
  <c r="E118" i="1"/>
  <c r="F118" i="1"/>
  <c r="Q118" i="1"/>
  <c r="E119" i="1"/>
  <c r="F119" i="1"/>
  <c r="Z119" i="1"/>
  <c r="Q119" i="1"/>
  <c r="E120" i="1"/>
  <c r="F120" i="1"/>
  <c r="P120" i="1"/>
  <c r="G120" i="1"/>
  <c r="Q120" i="1"/>
  <c r="Z120" i="1"/>
  <c r="AU120" i="1"/>
  <c r="E121" i="1"/>
  <c r="F121" i="1"/>
  <c r="G121" i="1"/>
  <c r="I121" i="1"/>
  <c r="P121" i="1"/>
  <c r="Q121" i="1"/>
  <c r="Z121" i="1"/>
  <c r="AF121" i="1"/>
  <c r="AU121" i="1"/>
  <c r="E122" i="1"/>
  <c r="F122" i="1"/>
  <c r="P122" i="1"/>
  <c r="Q122" i="1"/>
  <c r="E123" i="1"/>
  <c r="F123" i="1"/>
  <c r="Q123" i="1"/>
  <c r="E124" i="1"/>
  <c r="F124" i="1"/>
  <c r="P124" i="1"/>
  <c r="G124" i="1"/>
  <c r="Q124" i="1"/>
  <c r="Z124" i="1"/>
  <c r="AU124" i="1"/>
  <c r="E125" i="1"/>
  <c r="F125" i="1"/>
  <c r="Q125" i="1"/>
  <c r="E126" i="1"/>
  <c r="F126" i="1"/>
  <c r="P126" i="1"/>
  <c r="Q126" i="1"/>
  <c r="E127" i="1"/>
  <c r="F127" i="1"/>
  <c r="Q127" i="1"/>
  <c r="E128" i="1"/>
  <c r="F128" i="1"/>
  <c r="P128" i="1"/>
  <c r="AC128" i="1" s="1"/>
  <c r="G128" i="1"/>
  <c r="Q128" i="1"/>
  <c r="Z128" i="1"/>
  <c r="AU128" i="1"/>
  <c r="E129" i="1"/>
  <c r="F129" i="1"/>
  <c r="G129" i="1"/>
  <c r="I129" i="1"/>
  <c r="P129" i="1"/>
  <c r="AF129" i="1" s="1"/>
  <c r="Q129" i="1"/>
  <c r="Z129" i="1"/>
  <c r="AU129" i="1"/>
  <c r="E130" i="1"/>
  <c r="F130" i="1"/>
  <c r="Q130" i="1"/>
  <c r="E131" i="1"/>
  <c r="F131" i="1"/>
  <c r="Q131" i="1"/>
  <c r="E132" i="1"/>
  <c r="F132" i="1"/>
  <c r="P132" i="1"/>
  <c r="Q132" i="1"/>
  <c r="AT132" i="1"/>
  <c r="AU132" i="1"/>
  <c r="E133" i="1"/>
  <c r="F133" i="1"/>
  <c r="P133" i="1"/>
  <c r="G133" i="1"/>
  <c r="J133" i="1"/>
  <c r="Q133" i="1"/>
  <c r="Z133" i="1"/>
  <c r="AU133" i="1"/>
  <c r="E134" i="1"/>
  <c r="F134" i="1"/>
  <c r="P134" i="1"/>
  <c r="Q134" i="1"/>
  <c r="Z134" i="1"/>
  <c r="E135" i="1"/>
  <c r="F135" i="1"/>
  <c r="Z135" i="1"/>
  <c r="Q135" i="1"/>
  <c r="E136" i="1"/>
  <c r="F136" i="1"/>
  <c r="Q136" i="1"/>
  <c r="E137" i="1"/>
  <c r="F137" i="1"/>
  <c r="G137" i="1"/>
  <c r="K137" i="1"/>
  <c r="P137" i="1"/>
  <c r="AC137" i="1" s="1"/>
  <c r="Q137" i="1"/>
  <c r="Z137" i="1"/>
  <c r="AF137" i="1"/>
  <c r="AU137" i="1"/>
  <c r="E138" i="1"/>
  <c r="F138" i="1"/>
  <c r="Q138" i="1"/>
  <c r="E139" i="1"/>
  <c r="F139" i="1"/>
  <c r="P139" i="1"/>
  <c r="Q139" i="1"/>
  <c r="Z139" i="1"/>
  <c r="E140" i="1"/>
  <c r="F140" i="1"/>
  <c r="Q140" i="1"/>
  <c r="E141" i="1"/>
  <c r="F141" i="1"/>
  <c r="Z141" i="1"/>
  <c r="Q141" i="1"/>
  <c r="E142" i="1"/>
  <c r="F142" i="1"/>
  <c r="P142" i="1"/>
  <c r="G142" i="1"/>
  <c r="I142" i="1"/>
  <c r="Q142" i="1"/>
  <c r="Z142" i="1"/>
  <c r="AU142" i="1"/>
  <c r="E143" i="1"/>
  <c r="F143" i="1"/>
  <c r="Q143" i="1"/>
  <c r="E144" i="1"/>
  <c r="F144" i="1"/>
  <c r="Q144" i="1"/>
  <c r="E145" i="1"/>
  <c r="F145" i="1"/>
  <c r="G145" i="1"/>
  <c r="Q145" i="1"/>
  <c r="E146" i="1"/>
  <c r="F146" i="1"/>
  <c r="P146" i="1"/>
  <c r="G146" i="1"/>
  <c r="Q146" i="1"/>
  <c r="Z146" i="1"/>
  <c r="AU146" i="1"/>
  <c r="E147" i="1"/>
  <c r="F147" i="1"/>
  <c r="G147" i="1"/>
  <c r="J147" i="1"/>
  <c r="P147" i="1"/>
  <c r="AF147" i="1" s="1"/>
  <c r="Q147" i="1"/>
  <c r="Z147" i="1"/>
  <c r="AU147" i="1"/>
  <c r="E148" i="1"/>
  <c r="F148" i="1"/>
  <c r="Q148" i="1"/>
  <c r="E149" i="1"/>
  <c r="F149" i="1"/>
  <c r="Z149" i="1"/>
  <c r="Q149" i="1"/>
  <c r="E150" i="1"/>
  <c r="F150" i="1"/>
  <c r="P150" i="1"/>
  <c r="G150" i="1"/>
  <c r="I150" i="1"/>
  <c r="Q150" i="1"/>
  <c r="Z150" i="1"/>
  <c r="AU150" i="1"/>
  <c r="E151" i="1"/>
  <c r="F151" i="1"/>
  <c r="Q151" i="1"/>
  <c r="E152" i="1"/>
  <c r="F152" i="1"/>
  <c r="Q152" i="1"/>
  <c r="E153" i="1"/>
  <c r="F153" i="1"/>
  <c r="G153" i="1"/>
  <c r="Q153" i="1"/>
  <c r="E154" i="1"/>
  <c r="F154" i="1"/>
  <c r="P154" i="1"/>
  <c r="AF154" i="1" s="1"/>
  <c r="G154" i="1"/>
  <c r="Q154" i="1"/>
  <c r="Z154" i="1"/>
  <c r="AU154" i="1"/>
  <c r="E155" i="1"/>
  <c r="F155" i="1"/>
  <c r="G155" i="1"/>
  <c r="AF155" i="1"/>
  <c r="I155" i="1"/>
  <c r="P155" i="1"/>
  <c r="Q155" i="1"/>
  <c r="Z155" i="1"/>
  <c r="AU155" i="1"/>
  <c r="E156" i="1"/>
  <c r="F156" i="1"/>
  <c r="Q156" i="1"/>
  <c r="E157" i="1"/>
  <c r="F157" i="1"/>
  <c r="Z157" i="1"/>
  <c r="Q157" i="1"/>
  <c r="E158" i="1"/>
  <c r="F158" i="1"/>
  <c r="P158" i="1"/>
  <c r="G158" i="1"/>
  <c r="Q158" i="1"/>
  <c r="Z158" i="1"/>
  <c r="AU158" i="1"/>
  <c r="E159" i="1"/>
  <c r="F159" i="1"/>
  <c r="Q159" i="1"/>
  <c r="E160" i="1"/>
  <c r="F160" i="1"/>
  <c r="P160" i="1"/>
  <c r="Q160" i="1"/>
  <c r="E161" i="1"/>
  <c r="F161" i="1"/>
  <c r="Q161" i="1"/>
  <c r="E162" i="1"/>
  <c r="F162" i="1"/>
  <c r="P162" i="1"/>
  <c r="AF162" i="1" s="1"/>
  <c r="G162" i="1"/>
  <c r="Q162" i="1"/>
  <c r="Z162" i="1"/>
  <c r="AU162" i="1"/>
  <c r="E163" i="1"/>
  <c r="F163" i="1"/>
  <c r="P163" i="1"/>
  <c r="G163" i="1"/>
  <c r="I163" i="1"/>
  <c r="Q163" i="1"/>
  <c r="Z163" i="1"/>
  <c r="AU163" i="1"/>
  <c r="E164" i="1"/>
  <c r="F164" i="1"/>
  <c r="P164" i="1"/>
  <c r="Q164" i="1"/>
  <c r="E165" i="1"/>
  <c r="F165" i="1"/>
  <c r="Q165" i="1"/>
  <c r="E166" i="1"/>
  <c r="F166" i="1"/>
  <c r="P166" i="1"/>
  <c r="G166" i="1"/>
  <c r="Q166" i="1"/>
  <c r="Z166" i="1"/>
  <c r="AU166" i="1"/>
  <c r="E167" i="1"/>
  <c r="F167" i="1"/>
  <c r="P167" i="1"/>
  <c r="Q167" i="1"/>
  <c r="Z167" i="1"/>
  <c r="E168" i="1"/>
  <c r="F168" i="1"/>
  <c r="P168" i="1"/>
  <c r="Q168" i="1"/>
  <c r="E169" i="1"/>
  <c r="F169" i="1"/>
  <c r="Q169" i="1"/>
  <c r="E170" i="1"/>
  <c r="F170" i="1"/>
  <c r="G170" i="1"/>
  <c r="P170" i="1"/>
  <c r="AC170" i="1" s="1"/>
  <c r="Q170" i="1"/>
  <c r="AU170" i="1"/>
  <c r="E171" i="1"/>
  <c r="F171" i="1"/>
  <c r="Z171" i="1"/>
  <c r="G171" i="1"/>
  <c r="J171" i="1"/>
  <c r="P171" i="1"/>
  <c r="Q171" i="1"/>
  <c r="AT171" i="1"/>
  <c r="AU171" i="1"/>
  <c r="E172" i="1"/>
  <c r="F172" i="1"/>
  <c r="P172" i="1"/>
  <c r="AC172" i="1" s="1"/>
  <c r="Q172" i="1"/>
  <c r="E173" i="1"/>
  <c r="F173" i="1"/>
  <c r="Q173" i="1"/>
  <c r="E174" i="1"/>
  <c r="F174" i="1"/>
  <c r="Q174" i="1"/>
  <c r="E175" i="1"/>
  <c r="F175" i="1"/>
  <c r="G175" i="1"/>
  <c r="P175" i="1"/>
  <c r="AC175" i="1" s="1"/>
  <c r="Q175" i="1"/>
  <c r="Z175" i="1"/>
  <c r="AU175" i="1"/>
  <c r="AT175" i="1"/>
  <c r="E176" i="1"/>
  <c r="F176" i="1"/>
  <c r="Q176" i="1"/>
  <c r="E177" i="1"/>
  <c r="F177" i="1"/>
  <c r="Q177" i="1"/>
  <c r="E178" i="1"/>
  <c r="F178" i="1"/>
  <c r="G178" i="1"/>
  <c r="I178" i="1"/>
  <c r="P178" i="1"/>
  <c r="Q178" i="1"/>
  <c r="Z178" i="1"/>
  <c r="AU178" i="1"/>
  <c r="E179" i="1"/>
  <c r="F179" i="1"/>
  <c r="Q179" i="1"/>
  <c r="E180" i="1"/>
  <c r="F180" i="1"/>
  <c r="P180" i="1"/>
  <c r="Q180" i="1"/>
  <c r="E181" i="1"/>
  <c r="F181" i="1"/>
  <c r="Q181" i="1"/>
  <c r="E182" i="1"/>
  <c r="F182" i="1"/>
  <c r="Q182" i="1"/>
  <c r="E183" i="1"/>
  <c r="F183" i="1"/>
  <c r="G183" i="1"/>
  <c r="P183" i="1"/>
  <c r="Q183" i="1"/>
  <c r="Z183" i="1"/>
  <c r="E184" i="1"/>
  <c r="F184" i="1"/>
  <c r="Q184" i="1"/>
  <c r="E185" i="1"/>
  <c r="F185" i="1"/>
  <c r="Q185" i="1"/>
  <c r="E186" i="1"/>
  <c r="F186" i="1"/>
  <c r="Q186" i="1"/>
  <c r="E187" i="1"/>
  <c r="F187" i="1"/>
  <c r="Q187" i="1"/>
  <c r="E188" i="1"/>
  <c r="F188" i="1"/>
  <c r="G188" i="1"/>
  <c r="Q188" i="1"/>
  <c r="E189" i="1"/>
  <c r="F189" i="1"/>
  <c r="G189" i="1"/>
  <c r="Q189" i="1"/>
  <c r="E190" i="1"/>
  <c r="F190" i="1"/>
  <c r="P190" i="1"/>
  <c r="Q190" i="1"/>
  <c r="Z190" i="1"/>
  <c r="E191" i="1"/>
  <c r="F191" i="1"/>
  <c r="Q191" i="1"/>
  <c r="E192" i="1"/>
  <c r="F192" i="1"/>
  <c r="Q192" i="1"/>
  <c r="E193" i="1"/>
  <c r="F193" i="1"/>
  <c r="Q193" i="1"/>
  <c r="E194" i="1"/>
  <c r="F194" i="1"/>
  <c r="Q194" i="1"/>
  <c r="E195" i="1"/>
  <c r="F195" i="1"/>
  <c r="Q195" i="1"/>
  <c r="E196" i="1"/>
  <c r="F196" i="1"/>
  <c r="G196" i="1"/>
  <c r="P196" i="1"/>
  <c r="Q196" i="1"/>
  <c r="E197" i="1"/>
  <c r="F197" i="1"/>
  <c r="G197" i="1"/>
  <c r="Q197" i="1"/>
  <c r="E198" i="1"/>
  <c r="F198" i="1"/>
  <c r="P198" i="1"/>
  <c r="Q198" i="1"/>
  <c r="Z198" i="1"/>
  <c r="E199" i="1"/>
  <c r="F199" i="1"/>
  <c r="Q199" i="1"/>
  <c r="E200" i="1"/>
  <c r="F200" i="1"/>
  <c r="Q200" i="1"/>
  <c r="E201" i="1"/>
  <c r="F201" i="1"/>
  <c r="Q201" i="1"/>
  <c r="E202" i="1"/>
  <c r="F202" i="1"/>
  <c r="Q202" i="1"/>
  <c r="E203" i="1"/>
  <c r="F203" i="1"/>
  <c r="Q203" i="1"/>
  <c r="E204" i="1"/>
  <c r="F204" i="1"/>
  <c r="G204" i="1"/>
  <c r="P204" i="1"/>
  <c r="Q204" i="1"/>
  <c r="E205" i="1"/>
  <c r="F205" i="1"/>
  <c r="G205" i="1"/>
  <c r="Q205" i="1"/>
  <c r="E206" i="1"/>
  <c r="F206" i="1"/>
  <c r="P206" i="1"/>
  <c r="Q206" i="1"/>
  <c r="Z206" i="1"/>
  <c r="E207" i="1"/>
  <c r="F207" i="1"/>
  <c r="Q207" i="1"/>
  <c r="E208" i="1"/>
  <c r="F208" i="1"/>
  <c r="Q208" i="1"/>
  <c r="E209" i="1"/>
  <c r="F209" i="1"/>
  <c r="Q209" i="1"/>
  <c r="AU209" i="1"/>
  <c r="E210" i="1"/>
  <c r="F210" i="1"/>
  <c r="G210" i="1"/>
  <c r="Q210" i="1"/>
  <c r="AU210" i="1"/>
  <c r="E211" i="1"/>
  <c r="F211" i="1"/>
  <c r="P211" i="1"/>
  <c r="Q211" i="1"/>
  <c r="E212" i="1"/>
  <c r="F212" i="1"/>
  <c r="P212" i="1"/>
  <c r="Q212" i="1"/>
  <c r="E213" i="1"/>
  <c r="F213" i="1"/>
  <c r="AU213" i="1"/>
  <c r="Q213" i="1"/>
  <c r="Z213" i="1"/>
  <c r="E214" i="1"/>
  <c r="F214" i="1"/>
  <c r="Z214" i="1"/>
  <c r="Q214" i="1"/>
  <c r="E215" i="1"/>
  <c r="F215" i="1"/>
  <c r="P215" i="1"/>
  <c r="Q215" i="1"/>
  <c r="Z215" i="1"/>
  <c r="E216" i="1"/>
  <c r="F216" i="1"/>
  <c r="Q216" i="1"/>
  <c r="E217" i="1"/>
  <c r="F217" i="1"/>
  <c r="P217" i="1"/>
  <c r="G217" i="1"/>
  <c r="Q217" i="1"/>
  <c r="E218" i="1"/>
  <c r="F218" i="1"/>
  <c r="P218" i="1"/>
  <c r="AF218" i="1"/>
  <c r="G218" i="1"/>
  <c r="I218" i="1"/>
  <c r="Q218" i="1"/>
  <c r="Z218" i="1"/>
  <c r="E219" i="1"/>
  <c r="F219" i="1"/>
  <c r="Q219" i="1"/>
  <c r="E220" i="1"/>
  <c r="F220" i="1"/>
  <c r="P220" i="1"/>
  <c r="Q220" i="1"/>
  <c r="E221" i="1"/>
  <c r="F221" i="1"/>
  <c r="P221" i="1"/>
  <c r="AC221" i="1" s="1"/>
  <c r="G221" i="1"/>
  <c r="I221" i="1"/>
  <c r="Q221" i="1"/>
  <c r="Z221" i="1"/>
  <c r="AT221" i="1"/>
  <c r="AU221" i="1"/>
  <c r="E222" i="1"/>
  <c r="F222" i="1"/>
  <c r="P222" i="1"/>
  <c r="Q222" i="1"/>
  <c r="E223" i="1"/>
  <c r="F223" i="1"/>
  <c r="P223" i="1"/>
  <c r="Q223" i="1"/>
  <c r="E224" i="1"/>
  <c r="F224" i="1"/>
  <c r="Q224" i="1"/>
  <c r="E225" i="1"/>
  <c r="F225" i="1"/>
  <c r="P225" i="1"/>
  <c r="Q225" i="1"/>
  <c r="E226" i="1"/>
  <c r="F226" i="1"/>
  <c r="P226" i="1"/>
  <c r="AF226" i="1" s="1"/>
  <c r="G226" i="1"/>
  <c r="I226" i="1"/>
  <c r="Q226" i="1"/>
  <c r="Z226" i="1"/>
  <c r="AU226" i="1"/>
  <c r="AT226" i="1"/>
  <c r="E227" i="1"/>
  <c r="F227" i="1"/>
  <c r="Z227" i="1"/>
  <c r="G227" i="1"/>
  <c r="Q227" i="1"/>
  <c r="AU227" i="1"/>
  <c r="E228" i="1"/>
  <c r="F228" i="1"/>
  <c r="Z228" i="1"/>
  <c r="G228" i="1"/>
  <c r="Q228" i="1"/>
  <c r="AU228" i="1"/>
  <c r="E229" i="1"/>
  <c r="F229" i="1"/>
  <c r="P229" i="1"/>
  <c r="G229" i="1"/>
  <c r="Q229" i="1"/>
  <c r="AU229" i="1"/>
  <c r="E230" i="1"/>
  <c r="F230" i="1"/>
  <c r="Q230" i="1"/>
  <c r="E231" i="1"/>
  <c r="F231" i="1"/>
  <c r="Z231" i="1"/>
  <c r="Q231" i="1"/>
  <c r="E232" i="1"/>
  <c r="F232" i="1"/>
  <c r="P232" i="1"/>
  <c r="Q232" i="1"/>
  <c r="Z232" i="1"/>
  <c r="E233" i="1"/>
  <c r="F233" i="1"/>
  <c r="G233" i="1"/>
  <c r="I233" i="1"/>
  <c r="P233" i="1"/>
  <c r="Q233" i="1"/>
  <c r="Z233" i="1"/>
  <c r="AU233" i="1"/>
  <c r="E234" i="1"/>
  <c r="F234" i="1"/>
  <c r="Q234" i="1"/>
  <c r="E235" i="1"/>
  <c r="F235" i="1"/>
  <c r="Q235" i="1"/>
  <c r="E236" i="1"/>
  <c r="F236" i="1"/>
  <c r="P236" i="1"/>
  <c r="G236" i="1"/>
  <c r="Q236" i="1"/>
  <c r="AU236" i="1"/>
  <c r="E237" i="1"/>
  <c r="F237" i="1"/>
  <c r="P237" i="1"/>
  <c r="AF237" i="1" s="1"/>
  <c r="G237" i="1"/>
  <c r="Q237" i="1"/>
  <c r="Z237" i="1"/>
  <c r="AU237" i="1"/>
  <c r="E238" i="1"/>
  <c r="F238" i="1"/>
  <c r="Q238" i="1"/>
  <c r="E239" i="1"/>
  <c r="F239" i="1"/>
  <c r="Z239" i="1"/>
  <c r="Q239" i="1"/>
  <c r="E240" i="1"/>
  <c r="F240" i="1"/>
  <c r="P240" i="1"/>
  <c r="Q240" i="1"/>
  <c r="Z240" i="1"/>
  <c r="E241" i="1"/>
  <c r="F241" i="1"/>
  <c r="G241" i="1"/>
  <c r="I241" i="1"/>
  <c r="P241" i="1"/>
  <c r="AF241" i="1" s="1"/>
  <c r="Q241" i="1"/>
  <c r="Z241" i="1"/>
  <c r="AU241" i="1"/>
  <c r="E242" i="1"/>
  <c r="F242" i="1"/>
  <c r="Q242" i="1"/>
  <c r="E243" i="1"/>
  <c r="F243" i="1"/>
  <c r="Q243" i="1"/>
  <c r="E244" i="1"/>
  <c r="F244" i="1"/>
  <c r="P244" i="1"/>
  <c r="G244" i="1"/>
  <c r="Q244" i="1"/>
  <c r="AU244" i="1"/>
  <c r="E245" i="1"/>
  <c r="F245" i="1"/>
  <c r="P245" i="1"/>
  <c r="G245" i="1"/>
  <c r="Q245" i="1"/>
  <c r="Z245" i="1"/>
  <c r="AU245" i="1"/>
  <c r="E246" i="1"/>
  <c r="F246" i="1"/>
  <c r="Q246" i="1"/>
  <c r="E247" i="1"/>
  <c r="F247" i="1"/>
  <c r="Z247" i="1"/>
  <c r="Q247" i="1"/>
  <c r="E248" i="1"/>
  <c r="F248" i="1"/>
  <c r="P248" i="1"/>
  <c r="Q248" i="1"/>
  <c r="Z248" i="1"/>
  <c r="E249" i="1"/>
  <c r="F249" i="1"/>
  <c r="G249" i="1"/>
  <c r="I249" i="1"/>
  <c r="P249" i="1"/>
  <c r="Q249" i="1"/>
  <c r="Z249" i="1"/>
  <c r="AU249" i="1"/>
  <c r="E250" i="1"/>
  <c r="F250" i="1"/>
  <c r="Q250" i="1"/>
  <c r="E251" i="1"/>
  <c r="F251" i="1"/>
  <c r="Q251" i="1"/>
  <c r="E252" i="1"/>
  <c r="F252" i="1"/>
  <c r="P252" i="1"/>
  <c r="G252" i="1"/>
  <c r="Q252" i="1"/>
  <c r="AU252" i="1"/>
  <c r="E253" i="1"/>
  <c r="F253" i="1"/>
  <c r="P253" i="1"/>
  <c r="G253" i="1"/>
  <c r="AF253" i="1"/>
  <c r="Q253" i="1"/>
  <c r="Z253" i="1"/>
  <c r="AU253" i="1"/>
  <c r="E254" i="1"/>
  <c r="F254" i="1"/>
  <c r="P254" i="1"/>
  <c r="Q254" i="1"/>
  <c r="E255" i="1"/>
  <c r="F255" i="1"/>
  <c r="Q255" i="1"/>
  <c r="E256" i="1"/>
  <c r="F256" i="1"/>
  <c r="P256" i="1"/>
  <c r="Q256" i="1"/>
  <c r="Z256" i="1"/>
  <c r="E257" i="1"/>
  <c r="F257" i="1"/>
  <c r="Q257" i="1"/>
  <c r="E258" i="1"/>
  <c r="F258" i="1"/>
  <c r="Q258" i="1"/>
  <c r="E259" i="1"/>
  <c r="F259" i="1"/>
  <c r="Q259" i="1"/>
  <c r="E260" i="1"/>
  <c r="F260" i="1"/>
  <c r="P260" i="1"/>
  <c r="AC260" i="1" s="1"/>
  <c r="G260" i="1"/>
  <c r="Q260" i="1"/>
  <c r="AU260" i="1"/>
  <c r="E261" i="1"/>
  <c r="F261" i="1"/>
  <c r="P261" i="1"/>
  <c r="G261" i="1"/>
  <c r="Q261" i="1"/>
  <c r="Z261" i="1"/>
  <c r="AU261" i="1"/>
  <c r="E262" i="1"/>
  <c r="F262" i="1"/>
  <c r="P262" i="1"/>
  <c r="Q262" i="1"/>
  <c r="E263" i="1"/>
  <c r="F263" i="1"/>
  <c r="P263" i="1"/>
  <c r="Q263" i="1"/>
  <c r="E264" i="1"/>
  <c r="F264" i="1"/>
  <c r="Z264" i="1"/>
  <c r="Q264" i="1"/>
  <c r="E265" i="1"/>
  <c r="F265" i="1"/>
  <c r="P265" i="1"/>
  <c r="Q265" i="1"/>
  <c r="E266" i="1"/>
  <c r="F266" i="1"/>
  <c r="G266" i="1"/>
  <c r="I266" i="1"/>
  <c r="Q266" i="1"/>
  <c r="AU266" i="1"/>
  <c r="E267" i="1"/>
  <c r="F267" i="1"/>
  <c r="P267" i="1"/>
  <c r="Q267" i="1"/>
  <c r="E268" i="1"/>
  <c r="F268" i="1"/>
  <c r="Z268" i="1"/>
  <c r="G268" i="1"/>
  <c r="P268" i="1"/>
  <c r="AC268" i="1" s="1"/>
  <c r="Q268" i="1"/>
  <c r="AT268" i="1"/>
  <c r="AU268" i="1"/>
  <c r="E269" i="1"/>
  <c r="F269" i="1"/>
  <c r="P269" i="1"/>
  <c r="AC269" i="1" s="1"/>
  <c r="G269" i="1"/>
  <c r="I269" i="1"/>
  <c r="Q269" i="1"/>
  <c r="AT269" i="1"/>
  <c r="AU269" i="1"/>
  <c r="E270" i="1"/>
  <c r="F270" i="1"/>
  <c r="P270" i="1"/>
  <c r="Q270" i="1"/>
  <c r="Z270" i="1"/>
  <c r="E271" i="1"/>
  <c r="F271" i="1"/>
  <c r="Q271" i="1"/>
  <c r="E272" i="1"/>
  <c r="F272" i="1"/>
  <c r="P272" i="1"/>
  <c r="Q272" i="1"/>
  <c r="E273" i="1"/>
  <c r="F273" i="1"/>
  <c r="P273" i="1"/>
  <c r="AF273" i="1" s="1"/>
  <c r="G273" i="1"/>
  <c r="I273" i="1"/>
  <c r="Q273" i="1"/>
  <c r="Z273" i="1"/>
  <c r="E274" i="1"/>
  <c r="F274" i="1"/>
  <c r="Q274" i="1"/>
  <c r="E275" i="1"/>
  <c r="F275" i="1"/>
  <c r="Q275" i="1"/>
  <c r="E276" i="1"/>
  <c r="F276" i="1"/>
  <c r="G276" i="1"/>
  <c r="I276" i="1"/>
  <c r="P276" i="1"/>
  <c r="Q276" i="1"/>
  <c r="Z276" i="1"/>
  <c r="AU276" i="1"/>
  <c r="E277" i="1"/>
  <c r="F277" i="1"/>
  <c r="Q277" i="1"/>
  <c r="E278" i="1"/>
  <c r="F278" i="1"/>
  <c r="Q278" i="1"/>
  <c r="E279" i="1"/>
  <c r="F279" i="1"/>
  <c r="G279" i="1"/>
  <c r="P279" i="1"/>
  <c r="Q279" i="1"/>
  <c r="E280" i="1"/>
  <c r="F280" i="1"/>
  <c r="P280" i="1"/>
  <c r="Q280" i="1"/>
  <c r="E281" i="1"/>
  <c r="F281" i="1"/>
  <c r="Q281" i="1"/>
  <c r="E282" i="1"/>
  <c r="F282" i="1"/>
  <c r="Q282" i="1"/>
  <c r="E283" i="1"/>
  <c r="F283" i="1"/>
  <c r="Q283" i="1"/>
  <c r="E284" i="1"/>
  <c r="F284" i="1"/>
  <c r="P284" i="1"/>
  <c r="AC284" i="1" s="1"/>
  <c r="G284" i="1"/>
  <c r="Q284" i="1"/>
  <c r="Z284" i="1"/>
  <c r="AU284" i="1"/>
  <c r="E285" i="1"/>
  <c r="F285" i="1"/>
  <c r="Q285" i="1"/>
  <c r="E286" i="1"/>
  <c r="F286" i="1"/>
  <c r="Q286" i="1"/>
  <c r="E287" i="1"/>
  <c r="F287" i="1"/>
  <c r="G287" i="1"/>
  <c r="P287" i="1"/>
  <c r="AF287" i="1" s="1"/>
  <c r="Q287" i="1"/>
  <c r="E288" i="1"/>
  <c r="F288" i="1"/>
  <c r="P288" i="1"/>
  <c r="Q288" i="1"/>
  <c r="E289" i="1"/>
  <c r="F289" i="1"/>
  <c r="Q289" i="1"/>
  <c r="E290" i="1"/>
  <c r="F290" i="1"/>
  <c r="Q290" i="1"/>
  <c r="E291" i="1"/>
  <c r="F291" i="1"/>
  <c r="Q291" i="1"/>
  <c r="E292" i="1"/>
  <c r="F292" i="1"/>
  <c r="P292" i="1"/>
  <c r="G292" i="1"/>
  <c r="Q292" i="1"/>
  <c r="Z292" i="1"/>
  <c r="AU292" i="1"/>
  <c r="E293" i="1"/>
  <c r="F293" i="1"/>
  <c r="Q293" i="1"/>
  <c r="E294" i="1"/>
  <c r="F294" i="1"/>
  <c r="Q294" i="1"/>
  <c r="E295" i="1"/>
  <c r="F295" i="1"/>
  <c r="G295" i="1"/>
  <c r="P295" i="1"/>
  <c r="Q295" i="1"/>
  <c r="E296" i="1"/>
  <c r="F296" i="1"/>
  <c r="P296" i="1"/>
  <c r="Q296" i="1"/>
  <c r="E297" i="1"/>
  <c r="F297" i="1"/>
  <c r="Q297" i="1"/>
  <c r="E298" i="1"/>
  <c r="F298" i="1"/>
  <c r="Q298" i="1"/>
  <c r="E299" i="1"/>
  <c r="F299" i="1"/>
  <c r="Q299" i="1"/>
  <c r="E300" i="1"/>
  <c r="F300" i="1"/>
  <c r="P300" i="1"/>
  <c r="AC300" i="1" s="1"/>
  <c r="G300" i="1"/>
  <c r="Q300" i="1"/>
  <c r="Z300" i="1"/>
  <c r="AU300" i="1"/>
  <c r="E301" i="1"/>
  <c r="F301" i="1"/>
  <c r="Q301" i="1"/>
  <c r="E302" i="1"/>
  <c r="F302" i="1"/>
  <c r="Q302" i="1"/>
  <c r="E303" i="1"/>
  <c r="F303" i="1"/>
  <c r="G303" i="1"/>
  <c r="AF303" i="1"/>
  <c r="P303" i="1"/>
  <c r="Q303" i="1"/>
  <c r="E304" i="1"/>
  <c r="F304" i="1"/>
  <c r="Q304" i="1"/>
  <c r="E305" i="1"/>
  <c r="F305" i="1"/>
  <c r="Q305" i="1"/>
  <c r="E306" i="1"/>
  <c r="F306" i="1"/>
  <c r="Q306" i="1"/>
  <c r="E307" i="1"/>
  <c r="F307" i="1"/>
  <c r="Q307" i="1"/>
  <c r="E308" i="1"/>
  <c r="F308" i="1"/>
  <c r="P308" i="1"/>
  <c r="G308" i="1"/>
  <c r="Q308" i="1"/>
  <c r="Z308" i="1"/>
  <c r="AU308" i="1"/>
  <c r="E309" i="1"/>
  <c r="F309" i="1"/>
  <c r="G309" i="1"/>
  <c r="Q309" i="1"/>
  <c r="E310" i="1"/>
  <c r="F310" i="1"/>
  <c r="P310" i="1"/>
  <c r="Q310" i="1"/>
  <c r="E311" i="1"/>
  <c r="F311" i="1"/>
  <c r="Z311" i="1"/>
  <c r="G311" i="1"/>
  <c r="Q311" i="1"/>
  <c r="E312" i="1"/>
  <c r="F312" i="1"/>
  <c r="Z312" i="1"/>
  <c r="Q312" i="1"/>
  <c r="E313" i="1"/>
  <c r="F313" i="1"/>
  <c r="P313" i="1"/>
  <c r="Q313" i="1"/>
  <c r="E314" i="1"/>
  <c r="F314" i="1"/>
  <c r="Q314" i="1"/>
  <c r="E315" i="1"/>
  <c r="F315" i="1"/>
  <c r="P315" i="1"/>
  <c r="Q315" i="1"/>
  <c r="E316" i="1"/>
  <c r="F316" i="1"/>
  <c r="P316" i="1"/>
  <c r="Q316" i="1"/>
  <c r="Z316" i="1"/>
  <c r="AU316" i="1"/>
  <c r="E317" i="1"/>
  <c r="F317" i="1"/>
  <c r="P317" i="1"/>
  <c r="AC317" i="1" s="1"/>
  <c r="Q317" i="1"/>
  <c r="E318" i="1"/>
  <c r="F318" i="1"/>
  <c r="Q318" i="1"/>
  <c r="E319" i="1"/>
  <c r="F319" i="1"/>
  <c r="Q319" i="1"/>
  <c r="E320" i="1"/>
  <c r="F320" i="1"/>
  <c r="P320" i="1"/>
  <c r="AC320" i="1" s="1"/>
  <c r="G320" i="1"/>
  <c r="I320" i="1"/>
  <c r="Q320" i="1"/>
  <c r="E321" i="1"/>
  <c r="F321" i="1"/>
  <c r="AU321" i="1"/>
  <c r="P321" i="1"/>
  <c r="Q321" i="1"/>
  <c r="E322" i="1"/>
  <c r="F322" i="1"/>
  <c r="Z322" i="1"/>
  <c r="P322" i="1"/>
  <c r="Q322" i="1"/>
  <c r="E323" i="1"/>
  <c r="F323" i="1"/>
  <c r="AU323" i="1"/>
  <c r="Q323" i="1"/>
  <c r="Z323" i="1"/>
  <c r="E324" i="1"/>
  <c r="F324" i="1"/>
  <c r="AU324" i="1"/>
  <c r="P324" i="1"/>
  <c r="AF324" i="1" s="1"/>
  <c r="Q324" i="1"/>
  <c r="E325" i="1"/>
  <c r="F325" i="1"/>
  <c r="AU325" i="1"/>
  <c r="P325" i="1"/>
  <c r="Q325" i="1"/>
  <c r="E326" i="1"/>
  <c r="F326" i="1"/>
  <c r="Q326" i="1"/>
  <c r="E327" i="1"/>
  <c r="F327" i="1"/>
  <c r="AU327" i="1"/>
  <c r="P327" i="1"/>
  <c r="Q327" i="1"/>
  <c r="E328" i="1"/>
  <c r="F328" i="1"/>
  <c r="P328" i="1"/>
  <c r="Q328" i="1"/>
  <c r="E329" i="1"/>
  <c r="F329" i="1"/>
  <c r="Q329" i="1"/>
  <c r="E330" i="1"/>
  <c r="F330" i="1"/>
  <c r="Q330" i="1"/>
  <c r="E331" i="1"/>
  <c r="F331" i="1"/>
  <c r="Z331" i="1"/>
  <c r="Q331" i="1"/>
  <c r="E332" i="1"/>
  <c r="F332" i="1"/>
  <c r="Q332" i="1"/>
  <c r="E333" i="1"/>
  <c r="F333" i="1"/>
  <c r="Z333" i="1"/>
  <c r="Q333" i="1"/>
  <c r="E334" i="1"/>
  <c r="F334" i="1"/>
  <c r="Q334" i="1"/>
  <c r="E335" i="1"/>
  <c r="F335" i="1"/>
  <c r="Z335" i="1"/>
  <c r="Q335" i="1"/>
  <c r="E336" i="1"/>
  <c r="F336" i="1"/>
  <c r="Q336" i="1"/>
  <c r="E337" i="1"/>
  <c r="F337" i="1"/>
  <c r="Z337" i="1"/>
  <c r="Q337" i="1"/>
  <c r="E338" i="1"/>
  <c r="F338" i="1"/>
  <c r="Q338" i="1"/>
  <c r="E339" i="1"/>
  <c r="F339" i="1"/>
  <c r="Z339" i="1"/>
  <c r="Q339" i="1"/>
  <c r="E340" i="1"/>
  <c r="F340" i="1"/>
  <c r="Q340" i="1"/>
  <c r="E341" i="1"/>
  <c r="F341" i="1"/>
  <c r="Z341" i="1"/>
  <c r="Q341" i="1"/>
  <c r="E342" i="1"/>
  <c r="F342" i="1"/>
  <c r="Q342" i="1"/>
  <c r="E343" i="1"/>
  <c r="F343" i="1"/>
  <c r="Z343" i="1"/>
  <c r="Q343" i="1"/>
  <c r="E344" i="1"/>
  <c r="F344" i="1"/>
  <c r="Q344" i="1"/>
  <c r="E345" i="1"/>
  <c r="F345" i="1"/>
  <c r="Z345" i="1"/>
  <c r="Q345" i="1"/>
  <c r="E346" i="1"/>
  <c r="F346" i="1"/>
  <c r="Q346" i="1"/>
  <c r="E347" i="1"/>
  <c r="F347" i="1"/>
  <c r="Z347" i="1"/>
  <c r="Q347" i="1"/>
  <c r="E348" i="1"/>
  <c r="F348" i="1"/>
  <c r="Q348" i="1"/>
  <c r="E349" i="1"/>
  <c r="F349" i="1"/>
  <c r="Z349" i="1"/>
  <c r="Q349" i="1"/>
  <c r="E350" i="1"/>
  <c r="F350" i="1"/>
  <c r="Q350" i="1"/>
  <c r="E351" i="1"/>
  <c r="F351" i="1"/>
  <c r="Z351" i="1"/>
  <c r="Q351" i="1"/>
  <c r="E352" i="1"/>
  <c r="F352" i="1"/>
  <c r="Q352" i="1"/>
  <c r="E353" i="1"/>
  <c r="F353" i="1"/>
  <c r="Z353" i="1"/>
  <c r="Q353" i="1"/>
  <c r="E354" i="1"/>
  <c r="F354" i="1"/>
  <c r="Q354" i="1"/>
  <c r="E355" i="1"/>
  <c r="F355" i="1"/>
  <c r="Q355" i="1"/>
  <c r="E356" i="1"/>
  <c r="F356" i="1"/>
  <c r="P356" i="1"/>
  <c r="Q356" i="1"/>
  <c r="E357" i="1"/>
  <c r="F357" i="1"/>
  <c r="Q357" i="1"/>
  <c r="E358" i="1"/>
  <c r="F358" i="1"/>
  <c r="P358" i="1"/>
  <c r="Q358" i="1"/>
  <c r="E359" i="1"/>
  <c r="F359" i="1"/>
  <c r="Q359" i="1"/>
  <c r="AB2" i="2"/>
  <c r="AD2" i="2"/>
  <c r="BN2" i="2"/>
  <c r="AB3" i="2"/>
  <c r="BN3" i="2"/>
  <c r="AB4" i="2"/>
  <c r="BN4" i="2"/>
  <c r="AB5" i="2"/>
  <c r="BN5" i="2"/>
  <c r="AB6" i="2"/>
  <c r="AY6" i="2"/>
  <c r="BN6" i="2"/>
  <c r="AB7" i="2"/>
  <c r="BN7" i="2"/>
  <c r="AB8" i="2"/>
  <c r="BN8" i="2"/>
  <c r="D9" i="2"/>
  <c r="E9" i="2"/>
  <c r="AB9" i="2"/>
  <c r="BN9" i="2"/>
  <c r="AB10" i="2"/>
  <c r="BN10" i="2"/>
  <c r="D11" i="2"/>
  <c r="P361" i="2" s="1"/>
  <c r="AC361" i="2" s="1"/>
  <c r="AB11" i="2"/>
  <c r="AY11" i="2"/>
  <c r="BN11" i="2"/>
  <c r="D12" i="2"/>
  <c r="P21" i="2" s="1"/>
  <c r="AB12" i="2"/>
  <c r="AY12" i="2"/>
  <c r="BN12" i="2"/>
  <c r="D13" i="2"/>
  <c r="AB13" i="2"/>
  <c r="BN13" i="2"/>
  <c r="D14" i="2"/>
  <c r="E14" i="2"/>
  <c r="AB14" i="2"/>
  <c r="BN14" i="2"/>
  <c r="AB15" i="2"/>
  <c r="BN15" i="2"/>
  <c r="F16" i="2"/>
  <c r="AB16" i="2"/>
  <c r="AY16" i="2"/>
  <c r="BN16" i="2"/>
  <c r="C17" i="2"/>
  <c r="AB17" i="2"/>
  <c r="AY17" i="2"/>
  <c r="BN17" i="2"/>
  <c r="AB18" i="2"/>
  <c r="BL12" i="2"/>
  <c r="AY18" i="2"/>
  <c r="BL18" i="2"/>
  <c r="BN18" i="2"/>
  <c r="AY19" i="2"/>
  <c r="BL19" i="2"/>
  <c r="BN19" i="2"/>
  <c r="AY20" i="2"/>
  <c r="BN20" i="2"/>
  <c r="E21" i="2"/>
  <c r="F21" i="2"/>
  <c r="G21" i="2"/>
  <c r="I21" i="2"/>
  <c r="Q21" i="2"/>
  <c r="Z21" i="2"/>
  <c r="AU21" i="2"/>
  <c r="AT21" i="2"/>
  <c r="AY21" i="2"/>
  <c r="BN21" i="2"/>
  <c r="E22" i="2"/>
  <c r="F22" i="2"/>
  <c r="Q22" i="2"/>
  <c r="AY22" i="2"/>
  <c r="BN22" i="2"/>
  <c r="E23" i="2"/>
  <c r="F23" i="2"/>
  <c r="Q23" i="2"/>
  <c r="AY23" i="2"/>
  <c r="BN23" i="2"/>
  <c r="E24" i="2"/>
  <c r="F24" i="2"/>
  <c r="Q24" i="2"/>
  <c r="AY24" i="2"/>
  <c r="BJ24" i="2"/>
  <c r="BI24" i="2"/>
  <c r="BH24" i="2"/>
  <c r="BG24" i="2"/>
  <c r="BF24" i="2"/>
  <c r="BE24" i="2"/>
  <c r="BD24" i="2"/>
  <c r="BC24" i="2"/>
  <c r="BK24" i="2"/>
  <c r="BL24" i="2"/>
  <c r="BN24" i="2"/>
  <c r="E25" i="2"/>
  <c r="F25" i="2"/>
  <c r="Q25" i="2"/>
  <c r="AY25" i="2"/>
  <c r="BJ25" i="2"/>
  <c r="BI25" i="2"/>
  <c r="BH25" i="2"/>
  <c r="BG25" i="2"/>
  <c r="BF25" i="2"/>
  <c r="BE25" i="2"/>
  <c r="BD25" i="2"/>
  <c r="BC25" i="2"/>
  <c r="BK25" i="2"/>
  <c r="BL25" i="2"/>
  <c r="BN25" i="2"/>
  <c r="E26" i="2"/>
  <c r="F26" i="2"/>
  <c r="Q26" i="2"/>
  <c r="AY26" i="2"/>
  <c r="BJ26" i="2"/>
  <c r="BI26" i="2"/>
  <c r="BH26" i="2"/>
  <c r="BG26" i="2"/>
  <c r="BF26" i="2"/>
  <c r="BE26" i="2"/>
  <c r="BD26" i="2"/>
  <c r="BC26" i="2"/>
  <c r="BK26" i="2"/>
  <c r="BL26" i="2"/>
  <c r="BN26" i="2"/>
  <c r="E27" i="2"/>
  <c r="F27" i="2"/>
  <c r="Q27" i="2"/>
  <c r="AY27" i="2"/>
  <c r="BJ27" i="2"/>
  <c r="BI27" i="2"/>
  <c r="BH27" i="2"/>
  <c r="BG27" i="2"/>
  <c r="BF27" i="2"/>
  <c r="BE27" i="2"/>
  <c r="BD27" i="2"/>
  <c r="BC27" i="2"/>
  <c r="BK27" i="2"/>
  <c r="BL27" i="2"/>
  <c r="BN27" i="2"/>
  <c r="E28" i="2"/>
  <c r="F28" i="2"/>
  <c r="Q28" i="2"/>
  <c r="AY28" i="2"/>
  <c r="BJ28" i="2"/>
  <c r="BI28" i="2"/>
  <c r="BH28" i="2"/>
  <c r="BG28" i="2"/>
  <c r="BF28" i="2"/>
  <c r="BE28" i="2"/>
  <c r="BD28" i="2"/>
  <c r="BC28" i="2"/>
  <c r="BK28" i="2"/>
  <c r="BL28" i="2"/>
  <c r="BN28" i="2"/>
  <c r="E29" i="2"/>
  <c r="F29" i="2"/>
  <c r="Q29" i="2"/>
  <c r="AY29" i="2"/>
  <c r="BJ29" i="2"/>
  <c r="BI29" i="2"/>
  <c r="BH29" i="2"/>
  <c r="BG29" i="2"/>
  <c r="BF29" i="2"/>
  <c r="BE29" i="2"/>
  <c r="BD29" i="2"/>
  <c r="BC29" i="2"/>
  <c r="BK29" i="2"/>
  <c r="BL29" i="2"/>
  <c r="BN29" i="2"/>
  <c r="E30" i="2"/>
  <c r="F30" i="2"/>
  <c r="Q30" i="2"/>
  <c r="AY30" i="2"/>
  <c r="BJ30" i="2"/>
  <c r="BI30" i="2"/>
  <c r="BH30" i="2"/>
  <c r="BG30" i="2"/>
  <c r="BF30" i="2"/>
  <c r="BE30" i="2"/>
  <c r="BD30" i="2"/>
  <c r="BC30" i="2"/>
  <c r="BK30" i="2"/>
  <c r="BL30" i="2"/>
  <c r="BN30" i="2"/>
  <c r="E31" i="2"/>
  <c r="F31" i="2"/>
  <c r="Q31" i="2"/>
  <c r="AY31" i="2"/>
  <c r="BJ31" i="2"/>
  <c r="BI31" i="2"/>
  <c r="BH31" i="2"/>
  <c r="BG31" i="2"/>
  <c r="BF31" i="2"/>
  <c r="BE31" i="2"/>
  <c r="BD31" i="2"/>
  <c r="BC31" i="2"/>
  <c r="BK31" i="2"/>
  <c r="BL31" i="2"/>
  <c r="BN31" i="2"/>
  <c r="E32" i="2"/>
  <c r="F32" i="2"/>
  <c r="Q32" i="2"/>
  <c r="AY32" i="2"/>
  <c r="BJ32" i="2"/>
  <c r="BK32" i="2"/>
  <c r="BL32" i="2"/>
  <c r="BI32" i="2"/>
  <c r="BH32" i="2"/>
  <c r="BG32" i="2"/>
  <c r="BF32" i="2"/>
  <c r="BE32" i="2"/>
  <c r="BD32" i="2"/>
  <c r="BC32" i="2"/>
  <c r="BN32" i="2"/>
  <c r="E33" i="2"/>
  <c r="F33" i="2"/>
  <c r="Q33" i="2"/>
  <c r="AY33" i="2"/>
  <c r="BK33" i="2"/>
  <c r="BJ33" i="2"/>
  <c r="BL33" i="2"/>
  <c r="BN33" i="2"/>
  <c r="E34" i="2"/>
  <c r="F34" i="2"/>
  <c r="Q34" i="2"/>
  <c r="AY34" i="2"/>
  <c r="BK34" i="2"/>
  <c r="BJ34" i="2"/>
  <c r="BL34" i="2"/>
  <c r="BI34" i="2"/>
  <c r="BH34" i="2"/>
  <c r="BG34" i="2"/>
  <c r="BF34" i="2"/>
  <c r="BE34" i="2"/>
  <c r="BD34" i="2"/>
  <c r="BC34" i="2"/>
  <c r="BN34" i="2"/>
  <c r="E35" i="2"/>
  <c r="F35" i="2"/>
  <c r="Q35" i="2"/>
  <c r="AY35" i="2"/>
  <c r="BK35" i="2"/>
  <c r="BJ35" i="2"/>
  <c r="BL35" i="2"/>
  <c r="BN35" i="2"/>
  <c r="E36" i="2"/>
  <c r="F36" i="2"/>
  <c r="Q36" i="2"/>
  <c r="AY36" i="2"/>
  <c r="BK36" i="2"/>
  <c r="BJ36" i="2"/>
  <c r="BL36" i="2"/>
  <c r="BN36" i="2"/>
  <c r="E37" i="2"/>
  <c r="F37" i="2"/>
  <c r="Q37" i="2"/>
  <c r="AY37" i="2"/>
  <c r="BK37" i="2"/>
  <c r="BJ37" i="2"/>
  <c r="BL37" i="2"/>
  <c r="BN37" i="2"/>
  <c r="E38" i="2"/>
  <c r="F38" i="2"/>
  <c r="Q38" i="2"/>
  <c r="AY38" i="2"/>
  <c r="BK38" i="2"/>
  <c r="BJ38" i="2"/>
  <c r="BL38" i="2"/>
  <c r="BI38" i="2"/>
  <c r="BH38" i="2"/>
  <c r="BG38" i="2"/>
  <c r="BF38" i="2"/>
  <c r="BE38" i="2"/>
  <c r="BD38" i="2"/>
  <c r="BC38" i="2"/>
  <c r="BN38" i="2"/>
  <c r="E39" i="2"/>
  <c r="F39" i="2"/>
  <c r="Z39" i="2"/>
  <c r="Q39" i="2"/>
  <c r="AU39" i="2"/>
  <c r="AY39" i="2"/>
  <c r="BH39" i="2"/>
  <c r="BG39" i="2"/>
  <c r="BF39" i="2"/>
  <c r="BE39" i="2"/>
  <c r="BD39" i="2"/>
  <c r="BC39" i="2"/>
  <c r="BK39" i="2"/>
  <c r="BJ39" i="2"/>
  <c r="BL39" i="2"/>
  <c r="BI39" i="2"/>
  <c r="BN39" i="2"/>
  <c r="E40" i="2"/>
  <c r="F40" i="2"/>
  <c r="Z40" i="2"/>
  <c r="G40" i="2"/>
  <c r="Q40" i="2"/>
  <c r="AU40" i="2"/>
  <c r="AY40" i="2"/>
  <c r="BK40" i="2"/>
  <c r="BJ40" i="2"/>
  <c r="BL40" i="2"/>
  <c r="BN40" i="2"/>
  <c r="E41" i="2"/>
  <c r="F41" i="2"/>
  <c r="Z41" i="2"/>
  <c r="G41" i="2"/>
  <c r="I41" i="2"/>
  <c r="Q41" i="2"/>
  <c r="AU41" i="2"/>
  <c r="AY41" i="2"/>
  <c r="BK41" i="2"/>
  <c r="BJ41" i="2"/>
  <c r="BL41" i="2"/>
  <c r="BN41" i="2"/>
  <c r="E42" i="2"/>
  <c r="F42" i="2"/>
  <c r="Z42" i="2"/>
  <c r="G42" i="2"/>
  <c r="I42" i="2"/>
  <c r="Q42" i="2"/>
  <c r="AY42" i="2"/>
  <c r="BJ42" i="2"/>
  <c r="BK42" i="2"/>
  <c r="BL42" i="2"/>
  <c r="BN42" i="2"/>
  <c r="E43" i="2"/>
  <c r="F43" i="2"/>
  <c r="Z43" i="2"/>
  <c r="Q43" i="2"/>
  <c r="AU43" i="2"/>
  <c r="AY43" i="2"/>
  <c r="BK43" i="2"/>
  <c r="BJ43" i="2"/>
  <c r="BL43" i="2"/>
  <c r="BN43" i="2"/>
  <c r="E44" i="2"/>
  <c r="F44" i="2"/>
  <c r="Z44" i="2"/>
  <c r="G44" i="2"/>
  <c r="I44" i="2"/>
  <c r="Q44" i="2"/>
  <c r="AU44" i="2"/>
  <c r="AY44" i="2"/>
  <c r="BK44" i="2"/>
  <c r="BJ44" i="2"/>
  <c r="BL44" i="2"/>
  <c r="BN44" i="2"/>
  <c r="E45" i="2"/>
  <c r="F45" i="2"/>
  <c r="Z45" i="2"/>
  <c r="Q45" i="2"/>
  <c r="AU45" i="2"/>
  <c r="AY45" i="2"/>
  <c r="BL45" i="2"/>
  <c r="BN45" i="2"/>
  <c r="E46" i="2"/>
  <c r="F46" i="2"/>
  <c r="Q46" i="2"/>
  <c r="AU46" i="2"/>
  <c r="AY46" i="2"/>
  <c r="BL46" i="2"/>
  <c r="BN46" i="2"/>
  <c r="E47" i="2"/>
  <c r="F47" i="2"/>
  <c r="Q47" i="2"/>
  <c r="AU47" i="2"/>
  <c r="AY47" i="2"/>
  <c r="BL47" i="2"/>
  <c r="BN47" i="2"/>
  <c r="E48" i="2"/>
  <c r="F48" i="2"/>
  <c r="Q48" i="2"/>
  <c r="AY48" i="2"/>
  <c r="BL48" i="2"/>
  <c r="BN48" i="2"/>
  <c r="E49" i="2"/>
  <c r="F49" i="2"/>
  <c r="Q49" i="2"/>
  <c r="AY49" i="2"/>
  <c r="BL49" i="2"/>
  <c r="BN49" i="2"/>
  <c r="E50" i="2"/>
  <c r="F50" i="2"/>
  <c r="Q50" i="2"/>
  <c r="AY50" i="2"/>
  <c r="BL50" i="2"/>
  <c r="BN50" i="2"/>
  <c r="E51" i="2"/>
  <c r="F51" i="2"/>
  <c r="Q51" i="2"/>
  <c r="AY51" i="2"/>
  <c r="BL51" i="2"/>
  <c r="BN51" i="2"/>
  <c r="E52" i="2"/>
  <c r="F52" i="2"/>
  <c r="Q52" i="2"/>
  <c r="AY52" i="2"/>
  <c r="BL52" i="2"/>
  <c r="BN52" i="2"/>
  <c r="E53" i="2"/>
  <c r="F53" i="2"/>
  <c r="Q53" i="2"/>
  <c r="AY53" i="2"/>
  <c r="BL53" i="2"/>
  <c r="BN53" i="2"/>
  <c r="E54" i="2"/>
  <c r="F54" i="2"/>
  <c r="Q54" i="2"/>
  <c r="AY54" i="2"/>
  <c r="BL54" i="2"/>
  <c r="BN54" i="2"/>
  <c r="E55" i="2"/>
  <c r="F55" i="2"/>
  <c r="Q55" i="2"/>
  <c r="AY55" i="2"/>
  <c r="BL55" i="2"/>
  <c r="BN55" i="2"/>
  <c r="E56" i="2"/>
  <c r="F56" i="2"/>
  <c r="Q56" i="2"/>
  <c r="AY56" i="2"/>
  <c r="BL56" i="2"/>
  <c r="BN56" i="2"/>
  <c r="E57" i="2"/>
  <c r="F57" i="2"/>
  <c r="Q57" i="2"/>
  <c r="AY57" i="2"/>
  <c r="BL57" i="2"/>
  <c r="BN57" i="2"/>
  <c r="E58" i="2"/>
  <c r="F58" i="2"/>
  <c r="Q58" i="2"/>
  <c r="AY58" i="2"/>
  <c r="BL58" i="2"/>
  <c r="BN58" i="2"/>
  <c r="E59" i="2"/>
  <c r="F59" i="2"/>
  <c r="Q59" i="2"/>
  <c r="AY59" i="2"/>
  <c r="BL59" i="2"/>
  <c r="BN59" i="2"/>
  <c r="E60" i="2"/>
  <c r="F60" i="2"/>
  <c r="Q60" i="2"/>
  <c r="AY60" i="2"/>
  <c r="BL60" i="2"/>
  <c r="BN60" i="2"/>
  <c r="E61" i="2"/>
  <c r="F61" i="2"/>
  <c r="Q61" i="2"/>
  <c r="AY61" i="2"/>
  <c r="BL61" i="2"/>
  <c r="BN61" i="2"/>
  <c r="E62" i="2"/>
  <c r="F62" i="2"/>
  <c r="Q62" i="2"/>
  <c r="AY62" i="2"/>
  <c r="BL62" i="2"/>
  <c r="BN62" i="2"/>
  <c r="E63" i="2"/>
  <c r="F63" i="2"/>
  <c r="Q63" i="2"/>
  <c r="AY63" i="2"/>
  <c r="BL63" i="2"/>
  <c r="BN63" i="2"/>
  <c r="E64" i="2"/>
  <c r="F64" i="2"/>
  <c r="Q64" i="2"/>
  <c r="AY64" i="2"/>
  <c r="BL64" i="2"/>
  <c r="BN64" i="2"/>
  <c r="E65" i="2"/>
  <c r="F65" i="2"/>
  <c r="Q65" i="2"/>
  <c r="AY65" i="2"/>
  <c r="BL65" i="2"/>
  <c r="BN65" i="2"/>
  <c r="E66" i="2"/>
  <c r="F66" i="2"/>
  <c r="Q66" i="2"/>
  <c r="AY66" i="2"/>
  <c r="BL66" i="2"/>
  <c r="BN66" i="2"/>
  <c r="E67" i="2"/>
  <c r="F67" i="2"/>
  <c r="Q67" i="2"/>
  <c r="AU67" i="2"/>
  <c r="AY67" i="2"/>
  <c r="BL67" i="2"/>
  <c r="BN67" i="2"/>
  <c r="E68" i="2"/>
  <c r="F68" i="2"/>
  <c r="Q68" i="2"/>
  <c r="E69" i="2"/>
  <c r="F69" i="2"/>
  <c r="Z69" i="2"/>
  <c r="Q69" i="2"/>
  <c r="E70" i="2"/>
  <c r="F70" i="2"/>
  <c r="G70" i="2"/>
  <c r="I70" i="2"/>
  <c r="Q70" i="2"/>
  <c r="Z70" i="2"/>
  <c r="AU70" i="2"/>
  <c r="E71" i="2"/>
  <c r="F71" i="2"/>
  <c r="Q71" i="2"/>
  <c r="E72" i="2"/>
  <c r="F72" i="2"/>
  <c r="AU72" i="2"/>
  <c r="Q72" i="2"/>
  <c r="E73" i="2"/>
  <c r="F73" i="2"/>
  <c r="AU73" i="2"/>
  <c r="G73" i="2"/>
  <c r="I73" i="2"/>
  <c r="Q73" i="2"/>
  <c r="E74" i="2"/>
  <c r="F74" i="2"/>
  <c r="AU74" i="2"/>
  <c r="G74" i="2"/>
  <c r="Q74" i="2"/>
  <c r="E75" i="2"/>
  <c r="F75" i="2"/>
  <c r="Q75" i="2"/>
  <c r="E76" i="2"/>
  <c r="F76" i="2"/>
  <c r="AU76" i="2"/>
  <c r="G76" i="2"/>
  <c r="Q76" i="2"/>
  <c r="E77" i="2"/>
  <c r="F77" i="2"/>
  <c r="G77" i="2"/>
  <c r="Q77" i="2"/>
  <c r="E78" i="2"/>
  <c r="F78" i="2"/>
  <c r="G78" i="2"/>
  <c r="I78" i="2"/>
  <c r="Q78" i="2"/>
  <c r="Z78" i="2"/>
  <c r="AU78" i="2"/>
  <c r="AT78" i="2"/>
  <c r="E79" i="2"/>
  <c r="F79" i="2"/>
  <c r="Z79" i="2"/>
  <c r="G79" i="2"/>
  <c r="I79" i="2"/>
  <c r="Q79" i="2"/>
  <c r="AU79" i="2"/>
  <c r="E80" i="2"/>
  <c r="F80" i="2"/>
  <c r="Z80" i="2"/>
  <c r="G80" i="2"/>
  <c r="Q80" i="2"/>
  <c r="AU80" i="2"/>
  <c r="E81" i="2"/>
  <c r="F81" i="2"/>
  <c r="G81" i="2"/>
  <c r="I81" i="2"/>
  <c r="Q81" i="2"/>
  <c r="AU81" i="2"/>
  <c r="E82" i="2"/>
  <c r="F82" i="2"/>
  <c r="AU82" i="2"/>
  <c r="G82" i="2"/>
  <c r="I82" i="2"/>
  <c r="Q82" i="2"/>
  <c r="E83" i="2"/>
  <c r="F83" i="2"/>
  <c r="Q83" i="2"/>
  <c r="E84" i="2"/>
  <c r="F84" i="2"/>
  <c r="G84" i="2"/>
  <c r="I84" i="2"/>
  <c r="Q84" i="2"/>
  <c r="AU84" i="2"/>
  <c r="E85" i="2"/>
  <c r="F85" i="2"/>
  <c r="P85" i="2"/>
  <c r="AF85" i="2" s="1"/>
  <c r="G85" i="2"/>
  <c r="I85" i="2"/>
  <c r="Q85" i="2"/>
  <c r="AU85" i="2"/>
  <c r="E86" i="2"/>
  <c r="F86" i="2"/>
  <c r="G86" i="2"/>
  <c r="J86" i="2"/>
  <c r="Q86" i="2"/>
  <c r="Z86" i="2"/>
  <c r="AU86" i="2"/>
  <c r="AT86" i="2"/>
  <c r="AS86" i="2"/>
  <c r="AR86" i="2"/>
  <c r="AQ86" i="2"/>
  <c r="AP86" i="2"/>
  <c r="AO86" i="2"/>
  <c r="E87" i="2"/>
  <c r="F87" i="2"/>
  <c r="Q87" i="2"/>
  <c r="E88" i="2"/>
  <c r="F88" i="2"/>
  <c r="Z88" i="2"/>
  <c r="Q88" i="2"/>
  <c r="E89" i="2"/>
  <c r="F89" i="2"/>
  <c r="G89" i="2"/>
  <c r="I89" i="2"/>
  <c r="Q89" i="2"/>
  <c r="Z89" i="2"/>
  <c r="AU89" i="2"/>
  <c r="E90" i="2"/>
  <c r="F90" i="2"/>
  <c r="G90" i="2"/>
  <c r="I90" i="2"/>
  <c r="Q90" i="2"/>
  <c r="AU90" i="2"/>
  <c r="E91" i="2"/>
  <c r="F91" i="2"/>
  <c r="Q91" i="2"/>
  <c r="E92" i="2"/>
  <c r="F92" i="2"/>
  <c r="G92" i="2"/>
  <c r="Q92" i="2"/>
  <c r="E93" i="2"/>
  <c r="F93" i="2"/>
  <c r="G93" i="2"/>
  <c r="Q93" i="2"/>
  <c r="AU93" i="2"/>
  <c r="E94" i="2"/>
  <c r="F94" i="2"/>
  <c r="Q94" i="2"/>
  <c r="Z94" i="2"/>
  <c r="AU94" i="2"/>
  <c r="E95" i="2"/>
  <c r="F95" i="2"/>
  <c r="Q95" i="2"/>
  <c r="E96" i="2"/>
  <c r="F96" i="2"/>
  <c r="Z96" i="2"/>
  <c r="Q96" i="2"/>
  <c r="E97" i="2"/>
  <c r="F97" i="2"/>
  <c r="G97" i="2"/>
  <c r="I97" i="2"/>
  <c r="Q97" i="2"/>
  <c r="Z97" i="2"/>
  <c r="AU97" i="2"/>
  <c r="E98" i="2"/>
  <c r="F98" i="2"/>
  <c r="P98" i="2"/>
  <c r="AF98" i="2" s="1"/>
  <c r="G98" i="2"/>
  <c r="I98" i="2"/>
  <c r="Q98" i="2"/>
  <c r="AU98" i="2"/>
  <c r="E99" i="2"/>
  <c r="F99" i="2"/>
  <c r="Q99" i="2"/>
  <c r="E100" i="2"/>
  <c r="F100" i="2"/>
  <c r="G100" i="2"/>
  <c r="Q100" i="2"/>
  <c r="E101" i="2"/>
  <c r="F101" i="2"/>
  <c r="G101" i="2"/>
  <c r="Q101" i="2"/>
  <c r="AU101" i="2"/>
  <c r="E102" i="2"/>
  <c r="F102" i="2"/>
  <c r="Q102" i="2"/>
  <c r="Z102" i="2"/>
  <c r="AU102" i="2"/>
  <c r="E103" i="2"/>
  <c r="F103" i="2"/>
  <c r="Q103" i="2"/>
  <c r="E104" i="2"/>
  <c r="F104" i="2"/>
  <c r="Z104" i="2"/>
  <c r="Q104" i="2"/>
  <c r="E105" i="2"/>
  <c r="F105" i="2"/>
  <c r="G105" i="2"/>
  <c r="I105" i="2"/>
  <c r="Q105" i="2"/>
  <c r="Z105" i="2"/>
  <c r="AU105" i="2"/>
  <c r="E106" i="2"/>
  <c r="F106" i="2"/>
  <c r="G106" i="2"/>
  <c r="I106" i="2"/>
  <c r="Q106" i="2"/>
  <c r="AU106" i="2"/>
  <c r="E107" i="2"/>
  <c r="F107" i="2"/>
  <c r="Q107" i="2"/>
  <c r="E108" i="2"/>
  <c r="F108" i="2"/>
  <c r="G108" i="2"/>
  <c r="Q108" i="2"/>
  <c r="E109" i="2"/>
  <c r="F109" i="2"/>
  <c r="G109" i="2"/>
  <c r="Q109" i="2"/>
  <c r="AU109" i="2"/>
  <c r="E110" i="2"/>
  <c r="F110" i="2"/>
  <c r="Q110" i="2"/>
  <c r="Z110" i="2"/>
  <c r="AU110" i="2"/>
  <c r="E111" i="2"/>
  <c r="F111" i="2"/>
  <c r="Q111" i="2"/>
  <c r="E112" i="2"/>
  <c r="F112" i="2"/>
  <c r="Z112" i="2"/>
  <c r="Q112" i="2"/>
  <c r="E113" i="2"/>
  <c r="F113" i="2"/>
  <c r="G113" i="2"/>
  <c r="I113" i="2"/>
  <c r="Q113" i="2"/>
  <c r="Z113" i="2"/>
  <c r="AU113" i="2"/>
  <c r="E114" i="2"/>
  <c r="F114" i="2"/>
  <c r="G114" i="2"/>
  <c r="I114" i="2"/>
  <c r="Q114" i="2"/>
  <c r="AU114" i="2"/>
  <c r="E115" i="2"/>
  <c r="F115" i="2"/>
  <c r="Q115" i="2"/>
  <c r="E116" i="2"/>
  <c r="F116" i="2"/>
  <c r="G116" i="2"/>
  <c r="Q116" i="2"/>
  <c r="E117" i="2"/>
  <c r="F117" i="2"/>
  <c r="G117" i="2"/>
  <c r="Q117" i="2"/>
  <c r="AU117" i="2"/>
  <c r="E118" i="2"/>
  <c r="F118" i="2"/>
  <c r="G118" i="2"/>
  <c r="I118" i="2"/>
  <c r="Q118" i="2"/>
  <c r="Z118" i="2"/>
  <c r="AU118" i="2"/>
  <c r="E119" i="2"/>
  <c r="F119" i="2"/>
  <c r="Q119" i="2"/>
  <c r="E120" i="2"/>
  <c r="F120" i="2"/>
  <c r="Z120" i="2"/>
  <c r="Q120" i="2"/>
  <c r="E121" i="2"/>
  <c r="F121" i="2"/>
  <c r="G121" i="2"/>
  <c r="I121" i="2"/>
  <c r="Q121" i="2"/>
  <c r="Z121" i="2"/>
  <c r="AU121" i="2"/>
  <c r="E122" i="2"/>
  <c r="F122" i="2"/>
  <c r="G122" i="2"/>
  <c r="I122" i="2"/>
  <c r="Q122" i="2"/>
  <c r="Z122" i="2"/>
  <c r="AU122" i="2"/>
  <c r="E123" i="2"/>
  <c r="F123" i="2"/>
  <c r="Q123" i="2"/>
  <c r="E124" i="2"/>
  <c r="F124" i="2"/>
  <c r="G124" i="2"/>
  <c r="Q124" i="2"/>
  <c r="E125" i="2"/>
  <c r="F125" i="2"/>
  <c r="G125" i="2"/>
  <c r="Q125" i="2"/>
  <c r="AU125" i="2"/>
  <c r="E126" i="2"/>
  <c r="F126" i="2"/>
  <c r="P126" i="2"/>
  <c r="G126" i="2"/>
  <c r="I126" i="2"/>
  <c r="Q126" i="2"/>
  <c r="Z126" i="2"/>
  <c r="AU126" i="2"/>
  <c r="E127" i="2"/>
  <c r="F127" i="2"/>
  <c r="Q127" i="2"/>
  <c r="E128" i="2"/>
  <c r="F128" i="2"/>
  <c r="Z128" i="2"/>
  <c r="Q128" i="2"/>
  <c r="E129" i="2"/>
  <c r="F129" i="2"/>
  <c r="G129" i="2"/>
  <c r="I129" i="2"/>
  <c r="Q129" i="2"/>
  <c r="Z129" i="2"/>
  <c r="AU129" i="2"/>
  <c r="E130" i="2"/>
  <c r="F130" i="2"/>
  <c r="G130" i="2"/>
  <c r="I130" i="2"/>
  <c r="Q130" i="2"/>
  <c r="Z130" i="2"/>
  <c r="AU130" i="2"/>
  <c r="E131" i="2"/>
  <c r="F131" i="2"/>
  <c r="Q131" i="2"/>
  <c r="E132" i="2"/>
  <c r="F132" i="2"/>
  <c r="G132" i="2"/>
  <c r="Q132" i="2"/>
  <c r="E133" i="2"/>
  <c r="F133" i="2"/>
  <c r="G133" i="2"/>
  <c r="Q133" i="2"/>
  <c r="AU133" i="2"/>
  <c r="E134" i="2"/>
  <c r="F134" i="2"/>
  <c r="G134" i="2"/>
  <c r="J134" i="2"/>
  <c r="Q134" i="2"/>
  <c r="Z134" i="2"/>
  <c r="AU134" i="2"/>
  <c r="E135" i="2"/>
  <c r="F135" i="2"/>
  <c r="Q135" i="2"/>
  <c r="E136" i="2"/>
  <c r="F136" i="2"/>
  <c r="Q136" i="2"/>
  <c r="E137" i="2"/>
  <c r="F137" i="2"/>
  <c r="G137" i="2"/>
  <c r="K137" i="2"/>
  <c r="Q137" i="2"/>
  <c r="Z137" i="2"/>
  <c r="AU137" i="2"/>
  <c r="E138" i="2"/>
  <c r="F138" i="2"/>
  <c r="G138" i="2"/>
  <c r="J138" i="2"/>
  <c r="Q138" i="2"/>
  <c r="Z138" i="2"/>
  <c r="AU138" i="2"/>
  <c r="E139" i="2"/>
  <c r="F139" i="2"/>
  <c r="Q139" i="2"/>
  <c r="E140" i="2"/>
  <c r="F140" i="2"/>
  <c r="G140" i="2"/>
  <c r="Q140" i="2"/>
  <c r="E141" i="2"/>
  <c r="F141" i="2"/>
  <c r="G141" i="2"/>
  <c r="Q141" i="2"/>
  <c r="AT141" i="2"/>
  <c r="AU141" i="2"/>
  <c r="E142" i="2"/>
  <c r="F142" i="2"/>
  <c r="G142" i="2"/>
  <c r="I142" i="2"/>
  <c r="Q142" i="2"/>
  <c r="Z142" i="2"/>
  <c r="AU142" i="2"/>
  <c r="E143" i="2"/>
  <c r="F143" i="2"/>
  <c r="Q143" i="2"/>
  <c r="E144" i="2"/>
  <c r="F144" i="2"/>
  <c r="Q144" i="2"/>
  <c r="E145" i="2"/>
  <c r="F145" i="2"/>
  <c r="G145" i="2"/>
  <c r="J145" i="2"/>
  <c r="Q145" i="2"/>
  <c r="Z145" i="2"/>
  <c r="AU145" i="2"/>
  <c r="E146" i="2"/>
  <c r="F146" i="2"/>
  <c r="G146" i="2"/>
  <c r="J146" i="2"/>
  <c r="Q146" i="2"/>
  <c r="Z146" i="2"/>
  <c r="AU146" i="2"/>
  <c r="E147" i="2"/>
  <c r="F147" i="2"/>
  <c r="Q147" i="2"/>
  <c r="E148" i="2"/>
  <c r="F148" i="2"/>
  <c r="G148" i="2"/>
  <c r="Q148" i="2"/>
  <c r="E149" i="2"/>
  <c r="F149" i="2"/>
  <c r="Q149" i="2"/>
  <c r="E150" i="2"/>
  <c r="F150" i="2"/>
  <c r="G150" i="2"/>
  <c r="I150" i="2"/>
  <c r="Q150" i="2"/>
  <c r="Z150" i="2"/>
  <c r="AU150" i="2"/>
  <c r="E151" i="2"/>
  <c r="F151" i="2"/>
  <c r="Q151" i="2"/>
  <c r="E152" i="2"/>
  <c r="F152" i="2"/>
  <c r="Q152" i="2"/>
  <c r="E153" i="2"/>
  <c r="F153" i="2"/>
  <c r="G153" i="2"/>
  <c r="Q153" i="2"/>
  <c r="Z153" i="2"/>
  <c r="AU153" i="2"/>
  <c r="E154" i="2"/>
  <c r="F154" i="2"/>
  <c r="G154" i="2"/>
  <c r="I154" i="2"/>
  <c r="Q154" i="2"/>
  <c r="Z154" i="2"/>
  <c r="AU154" i="2"/>
  <c r="E155" i="2"/>
  <c r="F155" i="2"/>
  <c r="Q155" i="2"/>
  <c r="E156" i="2"/>
  <c r="F156" i="2"/>
  <c r="Q156" i="2"/>
  <c r="E157" i="2"/>
  <c r="F157" i="2"/>
  <c r="Q157" i="2"/>
  <c r="E158" i="2"/>
  <c r="F158" i="2"/>
  <c r="G158" i="2"/>
  <c r="J158" i="2"/>
  <c r="Q158" i="2"/>
  <c r="Z158" i="2"/>
  <c r="AU158" i="2"/>
  <c r="E159" i="2"/>
  <c r="F159" i="2"/>
  <c r="AU159" i="2"/>
  <c r="G159" i="2"/>
  <c r="J159" i="2"/>
  <c r="Q159" i="2"/>
  <c r="Z159" i="2"/>
  <c r="E160" i="2"/>
  <c r="F160" i="2"/>
  <c r="Q160" i="2"/>
  <c r="E161" i="2"/>
  <c r="F161" i="2"/>
  <c r="Q161" i="2"/>
  <c r="E162" i="2"/>
  <c r="F162" i="2"/>
  <c r="Q162" i="2"/>
  <c r="E163" i="2"/>
  <c r="F163" i="2"/>
  <c r="G163" i="2"/>
  <c r="Q163" i="2"/>
  <c r="AU163" i="2"/>
  <c r="E164" i="2"/>
  <c r="F164" i="2"/>
  <c r="Q164" i="2"/>
  <c r="E165" i="2"/>
  <c r="F165" i="2"/>
  <c r="Z165" i="2"/>
  <c r="Q165" i="2"/>
  <c r="E166" i="2"/>
  <c r="F166" i="2"/>
  <c r="Q166" i="2"/>
  <c r="E167" i="2"/>
  <c r="F167" i="2"/>
  <c r="G167" i="2"/>
  <c r="Q167" i="2"/>
  <c r="Z167" i="2"/>
  <c r="AS167" i="2"/>
  <c r="AU167" i="2"/>
  <c r="AT167" i="2"/>
  <c r="E168" i="2"/>
  <c r="F168" i="2"/>
  <c r="Q168" i="2"/>
  <c r="E169" i="2"/>
  <c r="F169" i="2"/>
  <c r="Q169" i="2"/>
  <c r="E170" i="2"/>
  <c r="F170" i="2"/>
  <c r="G170" i="2"/>
  <c r="I170" i="2"/>
  <c r="Q170" i="2"/>
  <c r="Z170" i="2"/>
  <c r="AT170" i="2"/>
  <c r="AU170" i="2"/>
  <c r="E171" i="2"/>
  <c r="F171" i="2"/>
  <c r="Q171" i="2"/>
  <c r="E172" i="2"/>
  <c r="F172" i="2"/>
  <c r="Q172" i="2"/>
  <c r="E173" i="2"/>
  <c r="F173" i="2"/>
  <c r="Q173" i="2"/>
  <c r="E174" i="2"/>
  <c r="F174" i="2"/>
  <c r="Q174" i="2"/>
  <c r="E175" i="2"/>
  <c r="F175" i="2"/>
  <c r="G175" i="2"/>
  <c r="Q175" i="2"/>
  <c r="AU175" i="2"/>
  <c r="AT175" i="2"/>
  <c r="E176" i="2"/>
  <c r="F176" i="2"/>
  <c r="Z176" i="2"/>
  <c r="Q176" i="2"/>
  <c r="E177" i="2"/>
  <c r="F177" i="2"/>
  <c r="Q177" i="2"/>
  <c r="E178" i="2"/>
  <c r="F178" i="2"/>
  <c r="Q178" i="2"/>
  <c r="E179" i="2"/>
  <c r="F179" i="2"/>
  <c r="Q179" i="2"/>
  <c r="E180" i="2"/>
  <c r="F180" i="2"/>
  <c r="Z180" i="2"/>
  <c r="Q180" i="2"/>
  <c r="E181" i="2"/>
  <c r="F181" i="2"/>
  <c r="Q181" i="2"/>
  <c r="E182" i="2"/>
  <c r="F182" i="2"/>
  <c r="G182" i="2"/>
  <c r="Q182" i="2"/>
  <c r="E183" i="2"/>
  <c r="F183" i="2"/>
  <c r="Q183" i="2"/>
  <c r="E184" i="2"/>
  <c r="F184" i="2"/>
  <c r="G184" i="2"/>
  <c r="Q184" i="2"/>
  <c r="E185" i="2"/>
  <c r="F185" i="2"/>
  <c r="Q185" i="2"/>
  <c r="E186" i="2"/>
  <c r="F186" i="2"/>
  <c r="Q186" i="2"/>
  <c r="E187" i="2"/>
  <c r="F187" i="2"/>
  <c r="Q187" i="2"/>
  <c r="E188" i="2"/>
  <c r="F188" i="2"/>
  <c r="Z188" i="2"/>
  <c r="Q188" i="2"/>
  <c r="E189" i="2"/>
  <c r="F189" i="2"/>
  <c r="Q189" i="2"/>
  <c r="E190" i="2"/>
  <c r="F190" i="2"/>
  <c r="G190" i="2"/>
  <c r="Q190" i="2"/>
  <c r="E191" i="2"/>
  <c r="F191" i="2"/>
  <c r="Q191" i="2"/>
  <c r="E192" i="2"/>
  <c r="F192" i="2"/>
  <c r="G192" i="2"/>
  <c r="Q192" i="2"/>
  <c r="E193" i="2"/>
  <c r="F193" i="2"/>
  <c r="Q193" i="2"/>
  <c r="E194" i="2"/>
  <c r="F194" i="2"/>
  <c r="Q194" i="2"/>
  <c r="E195" i="2"/>
  <c r="F195" i="2"/>
  <c r="Q195" i="2"/>
  <c r="E196" i="2"/>
  <c r="F196" i="2"/>
  <c r="Z196" i="2"/>
  <c r="Q196" i="2"/>
  <c r="E197" i="2"/>
  <c r="F197" i="2"/>
  <c r="Q197" i="2"/>
  <c r="E198" i="2"/>
  <c r="F198" i="2"/>
  <c r="G198" i="2"/>
  <c r="Q198" i="2"/>
  <c r="E199" i="2"/>
  <c r="F199" i="2"/>
  <c r="Q199" i="2"/>
  <c r="E200" i="2"/>
  <c r="F200" i="2"/>
  <c r="G200" i="2"/>
  <c r="Q200" i="2"/>
  <c r="E201" i="2"/>
  <c r="F201" i="2"/>
  <c r="Q201" i="2"/>
  <c r="E202" i="2"/>
  <c r="F202" i="2"/>
  <c r="Q202" i="2"/>
  <c r="E203" i="2"/>
  <c r="F203" i="2"/>
  <c r="Q203" i="2"/>
  <c r="E204" i="2"/>
  <c r="F204" i="2"/>
  <c r="Z204" i="2"/>
  <c r="Q204" i="2"/>
  <c r="E205" i="2"/>
  <c r="F205" i="2"/>
  <c r="Q205" i="2"/>
  <c r="E206" i="2"/>
  <c r="F206" i="2"/>
  <c r="G206" i="2"/>
  <c r="Q206" i="2"/>
  <c r="E207" i="2"/>
  <c r="F207" i="2"/>
  <c r="Q207" i="2"/>
  <c r="E208" i="2"/>
  <c r="F208" i="2"/>
  <c r="G208" i="2"/>
  <c r="Q208" i="2"/>
  <c r="E209" i="2"/>
  <c r="F209" i="2"/>
  <c r="Q209" i="2"/>
  <c r="E210" i="2"/>
  <c r="F210" i="2"/>
  <c r="Q210" i="2"/>
  <c r="E211" i="2"/>
  <c r="F211" i="2"/>
  <c r="Q211" i="2"/>
  <c r="E212" i="2"/>
  <c r="F212" i="2"/>
  <c r="Z212" i="2"/>
  <c r="Q212" i="2"/>
  <c r="E213" i="2"/>
  <c r="F213" i="2"/>
  <c r="Q213" i="2"/>
  <c r="E214" i="2"/>
  <c r="F214" i="2"/>
  <c r="G214" i="2"/>
  <c r="Q214" i="2"/>
  <c r="E215" i="2"/>
  <c r="F215" i="2"/>
  <c r="Q215" i="2"/>
  <c r="E216" i="2"/>
  <c r="F216" i="2"/>
  <c r="G216" i="2"/>
  <c r="Q216" i="2"/>
  <c r="E217" i="2"/>
  <c r="F217" i="2"/>
  <c r="G217" i="2"/>
  <c r="Q217" i="2"/>
  <c r="AU217" i="2"/>
  <c r="E218" i="2"/>
  <c r="F218" i="2"/>
  <c r="Q218" i="2"/>
  <c r="E219" i="2"/>
  <c r="F219" i="2"/>
  <c r="Q219" i="2"/>
  <c r="E220" i="2"/>
  <c r="F220" i="2"/>
  <c r="Q220" i="2"/>
  <c r="E221" i="2"/>
  <c r="F221" i="2"/>
  <c r="Q221" i="2"/>
  <c r="E222" i="2"/>
  <c r="F222" i="2"/>
  <c r="Z222" i="2"/>
  <c r="G222" i="2"/>
  <c r="I222" i="2"/>
  <c r="Q222" i="2"/>
  <c r="AU222" i="2"/>
  <c r="E223" i="2"/>
  <c r="F223" i="2"/>
  <c r="Q223" i="2"/>
  <c r="E224" i="2"/>
  <c r="F224" i="2"/>
  <c r="G224" i="2"/>
  <c r="Q224" i="2"/>
  <c r="E225" i="2"/>
  <c r="F225" i="2"/>
  <c r="G225" i="2"/>
  <c r="Q225" i="2"/>
  <c r="Z225" i="2"/>
  <c r="AU225" i="2"/>
  <c r="E226" i="2"/>
  <c r="F226" i="2"/>
  <c r="Q226" i="2"/>
  <c r="E227" i="2"/>
  <c r="F227" i="2"/>
  <c r="Q227" i="2"/>
  <c r="E228" i="2"/>
  <c r="F228" i="2"/>
  <c r="Q228" i="2"/>
  <c r="E229" i="2"/>
  <c r="F229" i="2"/>
  <c r="Q229" i="2"/>
  <c r="Z229" i="2"/>
  <c r="AU229" i="2"/>
  <c r="E230" i="2"/>
  <c r="F230" i="2"/>
  <c r="Z230" i="2"/>
  <c r="G230" i="2"/>
  <c r="J230" i="2"/>
  <c r="Q230" i="2"/>
  <c r="AU230" i="2"/>
  <c r="E231" i="2"/>
  <c r="F231" i="2"/>
  <c r="Q231" i="2"/>
  <c r="E232" i="2"/>
  <c r="F232" i="2"/>
  <c r="Q232" i="2"/>
  <c r="E233" i="2"/>
  <c r="F233" i="2"/>
  <c r="Z233" i="2"/>
  <c r="G233" i="2"/>
  <c r="Q233" i="2"/>
  <c r="AT233" i="2"/>
  <c r="AU233" i="2"/>
  <c r="E234" i="2"/>
  <c r="F234" i="2"/>
  <c r="Q234" i="2"/>
  <c r="E235" i="2"/>
  <c r="F235" i="2"/>
  <c r="G235" i="2"/>
  <c r="Q235" i="2"/>
  <c r="E236" i="2"/>
  <c r="F236" i="2"/>
  <c r="AU236" i="2"/>
  <c r="Q236" i="2"/>
  <c r="AT236" i="2"/>
  <c r="E237" i="2"/>
  <c r="F237" i="2"/>
  <c r="Q237" i="2"/>
  <c r="E238" i="2"/>
  <c r="F238" i="2"/>
  <c r="AU238" i="2"/>
  <c r="G238" i="2"/>
  <c r="Q238" i="2"/>
  <c r="Z238" i="2"/>
  <c r="AT238" i="2"/>
  <c r="E239" i="2"/>
  <c r="F239" i="2"/>
  <c r="G239" i="2"/>
  <c r="Q239" i="2"/>
  <c r="E240" i="2"/>
  <c r="F240" i="2"/>
  <c r="AU240" i="2"/>
  <c r="Q240" i="2"/>
  <c r="AT240" i="2"/>
  <c r="E241" i="2"/>
  <c r="F241" i="2"/>
  <c r="Q241" i="2"/>
  <c r="E242" i="2"/>
  <c r="F242" i="2"/>
  <c r="AU242" i="2"/>
  <c r="Q242" i="2"/>
  <c r="AT242" i="2"/>
  <c r="E243" i="2"/>
  <c r="F243" i="2"/>
  <c r="Q243" i="2"/>
  <c r="E244" i="2"/>
  <c r="F244" i="2"/>
  <c r="Q244" i="2"/>
  <c r="E245" i="2"/>
  <c r="F245" i="2"/>
  <c r="Q245" i="2"/>
  <c r="E246" i="2"/>
  <c r="F246" i="2"/>
  <c r="Q246" i="2"/>
  <c r="E247" i="2"/>
  <c r="F247" i="2"/>
  <c r="Q247" i="2"/>
  <c r="E248" i="2"/>
  <c r="F248" i="2"/>
  <c r="Q248" i="2"/>
  <c r="AU248" i="2"/>
  <c r="E249" i="2"/>
  <c r="F249" i="2"/>
  <c r="Q249" i="2"/>
  <c r="E250" i="2"/>
  <c r="F250" i="2"/>
  <c r="G250" i="2"/>
  <c r="Q250" i="2"/>
  <c r="Z250" i="2"/>
  <c r="AT250" i="2"/>
  <c r="AU250" i="2"/>
  <c r="E251" i="2"/>
  <c r="F251" i="2"/>
  <c r="Q251" i="2"/>
  <c r="E252" i="2"/>
  <c r="F252" i="2"/>
  <c r="G252" i="2"/>
  <c r="I252" i="2"/>
  <c r="Q252" i="2"/>
  <c r="Z252" i="2"/>
  <c r="AT252" i="2"/>
  <c r="AU252" i="2"/>
  <c r="E253" i="2"/>
  <c r="F253" i="2"/>
  <c r="G253" i="2"/>
  <c r="I253" i="2"/>
  <c r="Q253" i="2"/>
  <c r="Z253" i="2"/>
  <c r="E254" i="2"/>
  <c r="F254" i="2"/>
  <c r="AU254" i="2"/>
  <c r="G254" i="2"/>
  <c r="I254" i="2"/>
  <c r="Q254" i="2"/>
  <c r="Z254" i="2"/>
  <c r="E255" i="2"/>
  <c r="F255" i="2"/>
  <c r="G255" i="2"/>
  <c r="Q255" i="2"/>
  <c r="Z255" i="2"/>
  <c r="E256" i="2"/>
  <c r="F256" i="2"/>
  <c r="Z256" i="2"/>
  <c r="G256" i="2"/>
  <c r="I256" i="2"/>
  <c r="Q256" i="2"/>
  <c r="E257" i="2"/>
  <c r="F257" i="2"/>
  <c r="Q257" i="2"/>
  <c r="E258" i="2"/>
  <c r="F258" i="2"/>
  <c r="Z258" i="2"/>
  <c r="Q258" i="2"/>
  <c r="E259" i="2"/>
  <c r="F259" i="2"/>
  <c r="Q259" i="2"/>
  <c r="E260" i="2"/>
  <c r="F260" i="2"/>
  <c r="Q260" i="2"/>
  <c r="E261" i="2"/>
  <c r="F261" i="2"/>
  <c r="Q261" i="2"/>
  <c r="E262" i="2"/>
  <c r="F262" i="2"/>
  <c r="Q262" i="2"/>
  <c r="E263" i="2"/>
  <c r="F263" i="2"/>
  <c r="Q263" i="2"/>
  <c r="E264" i="2"/>
  <c r="F264" i="2"/>
  <c r="Q264" i="2"/>
  <c r="E265" i="2"/>
  <c r="F265" i="2"/>
  <c r="Q265" i="2"/>
  <c r="E266" i="2"/>
  <c r="F266" i="2"/>
  <c r="Q266" i="2"/>
  <c r="E267" i="2"/>
  <c r="F267" i="2"/>
  <c r="Q267" i="2"/>
  <c r="E268" i="2"/>
  <c r="F268" i="2"/>
  <c r="Q268" i="2"/>
  <c r="E269" i="2"/>
  <c r="F269" i="2"/>
  <c r="Q269" i="2"/>
  <c r="E270" i="2"/>
  <c r="F270" i="2"/>
  <c r="Q270" i="2"/>
  <c r="E271" i="2"/>
  <c r="F271" i="2"/>
  <c r="Q271" i="2"/>
  <c r="E272" i="2"/>
  <c r="F272" i="2"/>
  <c r="Q272" i="2"/>
  <c r="E273" i="2"/>
  <c r="F273" i="2"/>
  <c r="Q273" i="2"/>
  <c r="E274" i="2"/>
  <c r="F274" i="2"/>
  <c r="Q274" i="2"/>
  <c r="E275" i="2"/>
  <c r="F275" i="2"/>
  <c r="Q275" i="2"/>
  <c r="E276" i="2"/>
  <c r="F276" i="2"/>
  <c r="Q276" i="2"/>
  <c r="E277" i="2"/>
  <c r="F277" i="2"/>
  <c r="Q277" i="2"/>
  <c r="E278" i="2"/>
  <c r="F278" i="2"/>
  <c r="Q278" i="2"/>
  <c r="E279" i="2"/>
  <c r="F279" i="2"/>
  <c r="Q279" i="2"/>
  <c r="E280" i="2"/>
  <c r="F280" i="2"/>
  <c r="Q280" i="2"/>
  <c r="E281" i="2"/>
  <c r="F281" i="2"/>
  <c r="Q281" i="2"/>
  <c r="E282" i="2"/>
  <c r="F282" i="2"/>
  <c r="Q282" i="2"/>
  <c r="E283" i="2"/>
  <c r="F283" i="2"/>
  <c r="Q283" i="2"/>
  <c r="E284" i="2"/>
  <c r="F284" i="2"/>
  <c r="Q284" i="2"/>
  <c r="E285" i="2"/>
  <c r="F285" i="2"/>
  <c r="Q285" i="2"/>
  <c r="E286" i="2"/>
  <c r="F286" i="2"/>
  <c r="Q286" i="2"/>
  <c r="E287" i="2"/>
  <c r="F287" i="2"/>
  <c r="Q287" i="2"/>
  <c r="E288" i="2"/>
  <c r="F288" i="2"/>
  <c r="Q288" i="2"/>
  <c r="E289" i="2"/>
  <c r="F289" i="2"/>
  <c r="Q289" i="2"/>
  <c r="E290" i="2"/>
  <c r="F290" i="2"/>
  <c r="Q290" i="2"/>
  <c r="E291" i="2"/>
  <c r="F291" i="2"/>
  <c r="Q291" i="2"/>
  <c r="E292" i="2"/>
  <c r="F292" i="2"/>
  <c r="Q292" i="2"/>
  <c r="E293" i="2"/>
  <c r="F293" i="2"/>
  <c r="Q293" i="2"/>
  <c r="E294" i="2"/>
  <c r="F294" i="2"/>
  <c r="Q294" i="2"/>
  <c r="E295" i="2"/>
  <c r="F295" i="2"/>
  <c r="Q295" i="2"/>
  <c r="E296" i="2"/>
  <c r="F296" i="2"/>
  <c r="Q296" i="2"/>
  <c r="E297" i="2"/>
  <c r="F297" i="2"/>
  <c r="Q297" i="2"/>
  <c r="E298" i="2"/>
  <c r="F298" i="2"/>
  <c r="Q298" i="2"/>
  <c r="E299" i="2"/>
  <c r="F299" i="2"/>
  <c r="Q299" i="2"/>
  <c r="E300" i="2"/>
  <c r="F300" i="2"/>
  <c r="Q300" i="2"/>
  <c r="E301" i="2"/>
  <c r="F301" i="2"/>
  <c r="Q301" i="2"/>
  <c r="E302" i="2"/>
  <c r="F302" i="2"/>
  <c r="Q302" i="2"/>
  <c r="E303" i="2"/>
  <c r="F303" i="2"/>
  <c r="Q303" i="2"/>
  <c r="E304" i="2"/>
  <c r="F304" i="2"/>
  <c r="Q304" i="2"/>
  <c r="E305" i="2"/>
  <c r="F305" i="2"/>
  <c r="Q305" i="2"/>
  <c r="E306" i="2"/>
  <c r="F306" i="2"/>
  <c r="Q306" i="2"/>
  <c r="E307" i="2"/>
  <c r="F307" i="2"/>
  <c r="Q307" i="2"/>
  <c r="E308" i="2"/>
  <c r="F308" i="2"/>
  <c r="Q308" i="2"/>
  <c r="E309" i="2"/>
  <c r="F309" i="2"/>
  <c r="Q309" i="2"/>
  <c r="E310" i="2"/>
  <c r="F310" i="2"/>
  <c r="Q310" i="2"/>
  <c r="E311" i="2"/>
  <c r="F311" i="2"/>
  <c r="Q311" i="2"/>
  <c r="E312" i="2"/>
  <c r="F312" i="2"/>
  <c r="Q312" i="2"/>
  <c r="E313" i="2"/>
  <c r="F313" i="2"/>
  <c r="Q313" i="2"/>
  <c r="E314" i="2"/>
  <c r="F314" i="2"/>
  <c r="Q314" i="2"/>
  <c r="E315" i="2"/>
  <c r="F315" i="2"/>
  <c r="Q315" i="2"/>
  <c r="Z315" i="2"/>
  <c r="E316" i="2"/>
  <c r="F316" i="2"/>
  <c r="Q316" i="2"/>
  <c r="AU316" i="2"/>
  <c r="E317" i="2"/>
  <c r="F317" i="2"/>
  <c r="G317" i="2"/>
  <c r="Q317" i="2"/>
  <c r="E318" i="2"/>
  <c r="F318" i="2"/>
  <c r="Q318" i="2"/>
  <c r="AU318" i="2"/>
  <c r="E319" i="2"/>
  <c r="F319" i="2"/>
  <c r="G319" i="2"/>
  <c r="Q319" i="2"/>
  <c r="Z319" i="2"/>
  <c r="E320" i="2"/>
  <c r="F320" i="2"/>
  <c r="Q320" i="2"/>
  <c r="E321" i="2"/>
  <c r="F321" i="2"/>
  <c r="Q321" i="2"/>
  <c r="E322" i="2"/>
  <c r="F322" i="2"/>
  <c r="G322" i="2"/>
  <c r="I322" i="2"/>
  <c r="Q322" i="2"/>
  <c r="Z322" i="2"/>
  <c r="AU322" i="2"/>
  <c r="E323" i="2"/>
  <c r="F323" i="2"/>
  <c r="Q323" i="2"/>
  <c r="E324" i="2"/>
  <c r="F324" i="2"/>
  <c r="G324" i="2"/>
  <c r="K324" i="2"/>
  <c r="Q324" i="2"/>
  <c r="AU324" i="2"/>
  <c r="E325" i="2"/>
  <c r="F325" i="2"/>
  <c r="Q325" i="2"/>
  <c r="AU325" i="2"/>
  <c r="E326" i="2"/>
  <c r="F326" i="2"/>
  <c r="G326" i="2"/>
  <c r="I326" i="2"/>
  <c r="P326" i="2"/>
  <c r="Q326" i="2"/>
  <c r="Z326" i="2"/>
  <c r="AU326" i="2"/>
  <c r="E327" i="2"/>
  <c r="F327" i="2"/>
  <c r="Q327" i="2"/>
  <c r="E328" i="2"/>
  <c r="F328" i="2"/>
  <c r="G328" i="2"/>
  <c r="K328" i="2"/>
  <c r="Q328" i="2"/>
  <c r="E329" i="2"/>
  <c r="F329" i="2"/>
  <c r="Q329" i="2"/>
  <c r="E330" i="2"/>
  <c r="F330" i="2"/>
  <c r="G330" i="2"/>
  <c r="K330" i="2"/>
  <c r="Q330" i="2"/>
  <c r="Z330" i="2"/>
  <c r="AU330" i="2"/>
  <c r="E331" i="2"/>
  <c r="F331" i="2"/>
  <c r="Q331" i="2"/>
  <c r="E332" i="2"/>
  <c r="F332" i="2"/>
  <c r="G332" i="2"/>
  <c r="K332" i="2"/>
  <c r="Q332" i="2"/>
  <c r="E333" i="2"/>
  <c r="F333" i="2"/>
  <c r="Q333" i="2"/>
  <c r="E334" i="2"/>
  <c r="F334" i="2"/>
  <c r="G334" i="2"/>
  <c r="I334" i="2"/>
  <c r="Q334" i="2"/>
  <c r="Z334" i="2"/>
  <c r="AU334" i="2"/>
  <c r="AT334" i="2"/>
  <c r="E335" i="2"/>
  <c r="F335" i="2"/>
  <c r="Z335" i="2"/>
  <c r="Q335" i="2"/>
  <c r="AU335" i="2"/>
  <c r="E336" i="2"/>
  <c r="F336" i="2"/>
  <c r="Q336" i="2"/>
  <c r="Z336" i="2"/>
  <c r="AU336" i="2"/>
  <c r="E337" i="2"/>
  <c r="F337" i="2"/>
  <c r="G337" i="2"/>
  <c r="Q337" i="2"/>
  <c r="Z337" i="2"/>
  <c r="AU337" i="2"/>
  <c r="E338" i="2"/>
  <c r="F338" i="2"/>
  <c r="Q338" i="2"/>
  <c r="Z338" i="2"/>
  <c r="E339" i="2"/>
  <c r="F339" i="2"/>
  <c r="G339" i="2"/>
  <c r="Q339" i="2"/>
  <c r="Z339" i="2"/>
  <c r="AU339" i="2"/>
  <c r="E340" i="2"/>
  <c r="F340" i="2"/>
  <c r="Q340" i="2"/>
  <c r="Z340" i="2"/>
  <c r="E341" i="2"/>
  <c r="F341" i="2"/>
  <c r="G341" i="2"/>
  <c r="Q341" i="2"/>
  <c r="Z341" i="2"/>
  <c r="AU341" i="2"/>
  <c r="E342" i="2"/>
  <c r="F342" i="2"/>
  <c r="Q342" i="2"/>
  <c r="Z342" i="2"/>
  <c r="E343" i="2"/>
  <c r="F343" i="2"/>
  <c r="G343" i="2"/>
  <c r="Q343" i="2"/>
  <c r="AU343" i="2"/>
  <c r="E344" i="2"/>
  <c r="F344" i="2"/>
  <c r="Q344" i="2"/>
  <c r="Z344" i="2"/>
  <c r="E345" i="2"/>
  <c r="F345" i="2"/>
  <c r="G345" i="2"/>
  <c r="Q345" i="2"/>
  <c r="AU345" i="2"/>
  <c r="E346" i="2"/>
  <c r="F346" i="2"/>
  <c r="Q346" i="2"/>
  <c r="Z346" i="2"/>
  <c r="E347" i="2"/>
  <c r="F347" i="2"/>
  <c r="G347" i="2"/>
  <c r="Q347" i="2"/>
  <c r="AU347" i="2"/>
  <c r="E348" i="2"/>
  <c r="F348" i="2"/>
  <c r="Q348" i="2"/>
  <c r="Z348" i="2"/>
  <c r="E349" i="2"/>
  <c r="F349" i="2"/>
  <c r="G349" i="2"/>
  <c r="Q349" i="2"/>
  <c r="AU349" i="2"/>
  <c r="C7" i="5"/>
  <c r="C8" i="5"/>
  <c r="E22" i="5"/>
  <c r="F22" i="5"/>
  <c r="G22" i="5"/>
  <c r="K22" i="5"/>
  <c r="F11" i="5"/>
  <c r="G11" i="5"/>
  <c r="E14" i="5"/>
  <c r="C17" i="5"/>
  <c r="E21" i="5"/>
  <c r="F21" i="5"/>
  <c r="G21" i="5"/>
  <c r="K21" i="5"/>
  <c r="Q21" i="5"/>
  <c r="Q22" i="5"/>
  <c r="E23" i="5"/>
  <c r="F23" i="5"/>
  <c r="G23" i="5"/>
  <c r="K23" i="5"/>
  <c r="Q23" i="5"/>
  <c r="E24" i="5"/>
  <c r="F24" i="5"/>
  <c r="G24" i="5"/>
  <c r="K24" i="5"/>
  <c r="Q24" i="5"/>
  <c r="E25" i="5"/>
  <c r="F25" i="5"/>
  <c r="G25" i="5"/>
  <c r="I25" i="5"/>
  <c r="Q25" i="5"/>
  <c r="Q26" i="5"/>
  <c r="E27" i="5"/>
  <c r="F27" i="5"/>
  <c r="G27" i="5"/>
  <c r="K27" i="5"/>
  <c r="Q27" i="5"/>
  <c r="E28" i="5"/>
  <c r="F28" i="5"/>
  <c r="G28" i="5"/>
  <c r="K28" i="5"/>
  <c r="Q28" i="5"/>
  <c r="E29" i="5"/>
  <c r="F29" i="5"/>
  <c r="G29" i="5"/>
  <c r="K29" i="5"/>
  <c r="Q29" i="5"/>
  <c r="Q30" i="5"/>
  <c r="E31" i="5"/>
  <c r="F31" i="5"/>
  <c r="G31" i="5"/>
  <c r="I31" i="5"/>
  <c r="Q31" i="5"/>
  <c r="E32" i="5"/>
  <c r="F32" i="5"/>
  <c r="G32" i="5"/>
  <c r="K32" i="5"/>
  <c r="Q32" i="5"/>
  <c r="E33" i="5"/>
  <c r="F33" i="5"/>
  <c r="G33" i="5"/>
  <c r="K33" i="5"/>
  <c r="Q33" i="5"/>
  <c r="Q34" i="5"/>
  <c r="E35" i="5"/>
  <c r="F35" i="5"/>
  <c r="G35" i="5"/>
  <c r="K35" i="5"/>
  <c r="Q35" i="5"/>
  <c r="E36" i="5"/>
  <c r="F36" i="5"/>
  <c r="G36" i="5"/>
  <c r="I36" i="5"/>
  <c r="Q36" i="5"/>
  <c r="E37" i="5"/>
  <c r="F37" i="5"/>
  <c r="G37" i="5"/>
  <c r="K37" i="5"/>
  <c r="Q37" i="5"/>
  <c r="E38" i="5"/>
  <c r="F38" i="5"/>
  <c r="G38" i="5"/>
  <c r="K38" i="5"/>
  <c r="Q38" i="5"/>
  <c r="E39" i="5"/>
  <c r="F39" i="5"/>
  <c r="G39" i="5"/>
  <c r="I39" i="5"/>
  <c r="Q39" i="5"/>
  <c r="E40" i="5"/>
  <c r="F40" i="5"/>
  <c r="G40" i="5"/>
  <c r="I40" i="5"/>
  <c r="Q40" i="5"/>
  <c r="E41" i="5"/>
  <c r="F41" i="5"/>
  <c r="G41" i="5"/>
  <c r="I41" i="5"/>
  <c r="Q41" i="5"/>
  <c r="E42" i="5"/>
  <c r="F42" i="5"/>
  <c r="G42" i="5"/>
  <c r="I42" i="5"/>
  <c r="Q42" i="5"/>
  <c r="E43" i="5"/>
  <c r="F43" i="5"/>
  <c r="G43" i="5"/>
  <c r="K43" i="5"/>
  <c r="Q43" i="5"/>
  <c r="E44" i="5"/>
  <c r="F44" i="5"/>
  <c r="G44" i="5"/>
  <c r="I44" i="5"/>
  <c r="Q44" i="5"/>
  <c r="E45" i="5"/>
  <c r="F45" i="5"/>
  <c r="G45" i="5"/>
  <c r="I45" i="5"/>
  <c r="Q45" i="5"/>
  <c r="E46" i="5"/>
  <c r="F46" i="5"/>
  <c r="G46" i="5"/>
  <c r="I46" i="5"/>
  <c r="Q46" i="5"/>
  <c r="E47" i="5"/>
  <c r="F47" i="5"/>
  <c r="G47" i="5"/>
  <c r="I47" i="5"/>
  <c r="Q47" i="5"/>
  <c r="E48" i="5"/>
  <c r="F48" i="5"/>
  <c r="G48" i="5"/>
  <c r="I48" i="5"/>
  <c r="Q48" i="5"/>
  <c r="E49" i="5"/>
  <c r="F49" i="5"/>
  <c r="G49" i="5"/>
  <c r="I49" i="5"/>
  <c r="Q49" i="5"/>
  <c r="E50" i="5"/>
  <c r="F50" i="5"/>
  <c r="G50" i="5"/>
  <c r="I50" i="5"/>
  <c r="Q50" i="5"/>
  <c r="E51" i="5"/>
  <c r="F51" i="5"/>
  <c r="G51" i="5"/>
  <c r="I51" i="5"/>
  <c r="Q51" i="5"/>
  <c r="E52" i="5"/>
  <c r="F52" i="5"/>
  <c r="G52" i="5"/>
  <c r="I52" i="5"/>
  <c r="Q52" i="5"/>
  <c r="E53" i="5"/>
  <c r="F53" i="5"/>
  <c r="G53" i="5"/>
  <c r="I53" i="5"/>
  <c r="Q53" i="5"/>
  <c r="E54" i="5"/>
  <c r="F54" i="5"/>
  <c r="G54" i="5"/>
  <c r="I54" i="5"/>
  <c r="Q54" i="5"/>
  <c r="E55" i="5"/>
  <c r="F55" i="5"/>
  <c r="G55" i="5"/>
  <c r="H55" i="5"/>
  <c r="Q55" i="5"/>
  <c r="E56" i="5"/>
  <c r="F56" i="5"/>
  <c r="G56" i="5"/>
  <c r="K56" i="5"/>
  <c r="Q56" i="5"/>
  <c r="E57" i="5"/>
  <c r="F57" i="5"/>
  <c r="G57" i="5"/>
  <c r="K57" i="5"/>
  <c r="Q57" i="5"/>
  <c r="E58" i="5"/>
  <c r="F58" i="5"/>
  <c r="G58" i="5"/>
  <c r="K58" i="5"/>
  <c r="Q58" i="5"/>
  <c r="E59" i="5"/>
  <c r="F59" i="5"/>
  <c r="G59" i="5"/>
  <c r="K59" i="5"/>
  <c r="Q59" i="5"/>
  <c r="E60" i="5"/>
  <c r="F60" i="5"/>
  <c r="G60" i="5"/>
  <c r="K60" i="5"/>
  <c r="Q60" i="5"/>
  <c r="E61" i="5"/>
  <c r="F61" i="5"/>
  <c r="G61" i="5"/>
  <c r="K61" i="5"/>
  <c r="Q61" i="5"/>
  <c r="E62" i="5"/>
  <c r="F62" i="5"/>
  <c r="G62" i="5"/>
  <c r="K62" i="5"/>
  <c r="Q62" i="5"/>
  <c r="E63" i="5"/>
  <c r="F63" i="5"/>
  <c r="G63" i="5"/>
  <c r="I63" i="5"/>
  <c r="Q63" i="5"/>
  <c r="E64" i="5"/>
  <c r="F64" i="5"/>
  <c r="G64" i="5"/>
  <c r="I64" i="5"/>
  <c r="Q64" i="5"/>
  <c r="E65" i="5"/>
  <c r="F65" i="5"/>
  <c r="G65" i="5"/>
  <c r="I65" i="5"/>
  <c r="Q65" i="5"/>
  <c r="E66" i="5"/>
  <c r="F66" i="5"/>
  <c r="G66" i="5"/>
  <c r="I66" i="5"/>
  <c r="Q66" i="5"/>
  <c r="E67" i="5"/>
  <c r="F67" i="5"/>
  <c r="G67" i="5"/>
  <c r="I67" i="5"/>
  <c r="Q67" i="5"/>
  <c r="E68" i="5"/>
  <c r="F68" i="5"/>
  <c r="G68" i="5"/>
  <c r="I68" i="5"/>
  <c r="Q68" i="5"/>
  <c r="E69" i="5"/>
  <c r="F69" i="5"/>
  <c r="G69" i="5"/>
  <c r="J69" i="5"/>
  <c r="Q69" i="5"/>
  <c r="E70" i="5"/>
  <c r="F70" i="5"/>
  <c r="G70" i="5"/>
  <c r="J70" i="5"/>
  <c r="Q70" i="5"/>
  <c r="E71" i="5"/>
  <c r="F71" i="5"/>
  <c r="G71" i="5"/>
  <c r="J71" i="5"/>
  <c r="Q71" i="5"/>
  <c r="E72" i="5"/>
  <c r="F72" i="5"/>
  <c r="G72" i="5"/>
  <c r="J72" i="5"/>
  <c r="Q72" i="5"/>
  <c r="E73" i="5"/>
  <c r="F73" i="5"/>
  <c r="G73" i="5"/>
  <c r="J73" i="5"/>
  <c r="Q73" i="5"/>
  <c r="E74" i="5"/>
  <c r="F74" i="5"/>
  <c r="G74" i="5"/>
  <c r="J74" i="5"/>
  <c r="Q74" i="5"/>
  <c r="E75" i="5"/>
  <c r="F75" i="5"/>
  <c r="G75" i="5"/>
  <c r="J75" i="5"/>
  <c r="Q75" i="5"/>
  <c r="E76" i="5"/>
  <c r="F76" i="5"/>
  <c r="G76" i="5"/>
  <c r="J76" i="5"/>
  <c r="Q76" i="5"/>
  <c r="E77" i="5"/>
  <c r="F77" i="5"/>
  <c r="G77" i="5"/>
  <c r="J77" i="5"/>
  <c r="Q77" i="5"/>
  <c r="E78" i="5"/>
  <c r="F78" i="5"/>
  <c r="G78" i="5"/>
  <c r="J78" i="5"/>
  <c r="Q78" i="5"/>
  <c r="E79" i="5"/>
  <c r="F79" i="5"/>
  <c r="G79" i="5"/>
  <c r="J79" i="5"/>
  <c r="Q79" i="5"/>
  <c r="E80" i="5"/>
  <c r="F80" i="5"/>
  <c r="G80" i="5"/>
  <c r="I80" i="5"/>
  <c r="Q80" i="5"/>
  <c r="E81" i="5"/>
  <c r="F81" i="5"/>
  <c r="G81" i="5"/>
  <c r="J81" i="5"/>
  <c r="Q81" i="5"/>
  <c r="E82" i="5"/>
  <c r="F82" i="5"/>
  <c r="G82" i="5"/>
  <c r="I82" i="5"/>
  <c r="Q82" i="5"/>
  <c r="E83" i="5"/>
  <c r="F83" i="5"/>
  <c r="G83" i="5"/>
  <c r="I83" i="5"/>
  <c r="Q83" i="5"/>
  <c r="E84" i="5"/>
  <c r="F84" i="5"/>
  <c r="G84" i="5"/>
  <c r="I84" i="5"/>
  <c r="Q84" i="5"/>
  <c r="E85" i="5"/>
  <c r="F85" i="5"/>
  <c r="G85" i="5"/>
  <c r="J85" i="5"/>
  <c r="Q85" i="5"/>
  <c r="E86" i="5"/>
  <c r="F86" i="5"/>
  <c r="G86" i="5"/>
  <c r="J86" i="5"/>
  <c r="Q86" i="5"/>
  <c r="E87" i="5"/>
  <c r="F87" i="5"/>
  <c r="G87" i="5"/>
  <c r="J87" i="5"/>
  <c r="Q87" i="5"/>
  <c r="E88" i="5"/>
  <c r="F88" i="5"/>
  <c r="G88" i="5"/>
  <c r="J88" i="5"/>
  <c r="Q88" i="5"/>
  <c r="E89" i="5"/>
  <c r="F89" i="5"/>
  <c r="G89" i="5"/>
  <c r="J89" i="5"/>
  <c r="Q89" i="5"/>
  <c r="E90" i="5"/>
  <c r="F90" i="5"/>
  <c r="G90" i="5"/>
  <c r="N90" i="5"/>
  <c r="Q90" i="5"/>
  <c r="E91" i="5"/>
  <c r="F91" i="5"/>
  <c r="Q91" i="5"/>
  <c r="E92" i="5"/>
  <c r="F92" i="5"/>
  <c r="Q92" i="5"/>
  <c r="E93" i="5"/>
  <c r="F93" i="5"/>
  <c r="Q93" i="5"/>
  <c r="E94" i="5"/>
  <c r="F94" i="5"/>
  <c r="Q94" i="5"/>
  <c r="E95" i="5"/>
  <c r="F95" i="5"/>
  <c r="Q95" i="5"/>
  <c r="E96" i="5"/>
  <c r="F96" i="5"/>
  <c r="G96" i="5"/>
  <c r="N96" i="5"/>
  <c r="Q96" i="5"/>
  <c r="E97" i="5"/>
  <c r="F97" i="5"/>
  <c r="Q97" i="5"/>
  <c r="E98" i="5"/>
  <c r="F98" i="5"/>
  <c r="G98" i="5"/>
  <c r="N98" i="5"/>
  <c r="Q98" i="5"/>
  <c r="E99" i="5"/>
  <c r="F99" i="5"/>
  <c r="G99" i="5"/>
  <c r="N99" i="5"/>
  <c r="Q99" i="5"/>
  <c r="E100" i="5"/>
  <c r="F100" i="5"/>
  <c r="G100" i="5"/>
  <c r="K100" i="5"/>
  <c r="Q100" i="5"/>
  <c r="E101" i="5"/>
  <c r="F101" i="5"/>
  <c r="G101" i="5"/>
  <c r="K101" i="5"/>
  <c r="Q101" i="5"/>
  <c r="E102" i="5"/>
  <c r="F102" i="5"/>
  <c r="G102" i="5"/>
  <c r="K102" i="5"/>
  <c r="Q102" i="5"/>
  <c r="E103" i="5"/>
  <c r="F103" i="5"/>
  <c r="G103" i="5"/>
  <c r="K103" i="5"/>
  <c r="Q103" i="5"/>
  <c r="E104" i="5"/>
  <c r="F104" i="5"/>
  <c r="G104" i="5"/>
  <c r="N104" i="5"/>
  <c r="Q104" i="5"/>
  <c r="E105" i="5"/>
  <c r="F105" i="5"/>
  <c r="G105" i="5"/>
  <c r="N105" i="5"/>
  <c r="Q105" i="5"/>
  <c r="E106" i="5"/>
  <c r="F106" i="5"/>
  <c r="G106" i="5"/>
  <c r="K106" i="5"/>
  <c r="Q106" i="5"/>
  <c r="E107" i="5"/>
  <c r="F107" i="5"/>
  <c r="G107" i="5"/>
  <c r="K107" i="5"/>
  <c r="Q107" i="5"/>
  <c r="E108" i="5"/>
  <c r="F108" i="5"/>
  <c r="G108" i="5"/>
  <c r="K108" i="5"/>
  <c r="Q108" i="5"/>
  <c r="E109" i="5"/>
  <c r="F109" i="5"/>
  <c r="G109" i="5"/>
  <c r="K109" i="5"/>
  <c r="Q109" i="5"/>
  <c r="E110" i="5"/>
  <c r="F110" i="5"/>
  <c r="G110" i="5"/>
  <c r="K110" i="5"/>
  <c r="Q110" i="5"/>
  <c r="E111" i="5"/>
  <c r="F111" i="5"/>
  <c r="G111" i="5"/>
  <c r="K111" i="5"/>
  <c r="Q111" i="5"/>
  <c r="E112" i="5"/>
  <c r="F112" i="5"/>
  <c r="G112" i="5"/>
  <c r="K112" i="5"/>
  <c r="Q112" i="5"/>
  <c r="E113" i="5"/>
  <c r="F113" i="5"/>
  <c r="G113" i="5"/>
  <c r="N113" i="5"/>
  <c r="Q113" i="5"/>
  <c r="E114" i="5"/>
  <c r="F114" i="5"/>
  <c r="G114" i="5"/>
  <c r="N114" i="5"/>
  <c r="Q114" i="5"/>
  <c r="E115" i="5"/>
  <c r="F115" i="5"/>
  <c r="G115" i="5"/>
  <c r="K115" i="5"/>
  <c r="Q115" i="5"/>
  <c r="E116" i="5"/>
  <c r="F116" i="5"/>
  <c r="Q116" i="5"/>
  <c r="E117" i="5"/>
  <c r="F117" i="5"/>
  <c r="Q117" i="5"/>
  <c r="E118" i="5"/>
  <c r="F118" i="5"/>
  <c r="Q118" i="5"/>
  <c r="E119" i="5"/>
  <c r="F119" i="5"/>
  <c r="G119" i="5"/>
  <c r="K119" i="5"/>
  <c r="Q119" i="5"/>
  <c r="E120" i="5"/>
  <c r="F120" i="5"/>
  <c r="G120" i="5"/>
  <c r="L120" i="5"/>
  <c r="Q120" i="5"/>
  <c r="E121" i="5"/>
  <c r="F121" i="5"/>
  <c r="G121" i="5"/>
  <c r="L121" i="5"/>
  <c r="Q121" i="5"/>
  <c r="E122" i="5"/>
  <c r="F122" i="5"/>
  <c r="G122" i="5"/>
  <c r="L122" i="5"/>
  <c r="Q122" i="5"/>
  <c r="E123" i="5"/>
  <c r="F123" i="5"/>
  <c r="G123" i="5"/>
  <c r="L123" i="5"/>
  <c r="Q123" i="5"/>
  <c r="E124" i="5"/>
  <c r="F124" i="5"/>
  <c r="G124" i="5"/>
  <c r="K124" i="5"/>
  <c r="Q124" i="5"/>
  <c r="E125" i="5"/>
  <c r="F125" i="5"/>
  <c r="G125" i="5"/>
  <c r="L125" i="5"/>
  <c r="Q125" i="5"/>
  <c r="E126" i="5"/>
  <c r="F126" i="5"/>
  <c r="G126" i="5"/>
  <c r="L126" i="5"/>
  <c r="Q126" i="5"/>
  <c r="E127" i="5"/>
  <c r="F127" i="5"/>
  <c r="G127" i="5"/>
  <c r="K127" i="5"/>
  <c r="Q127" i="5"/>
  <c r="E128" i="5"/>
  <c r="F128" i="5"/>
  <c r="G128" i="5"/>
  <c r="K128" i="5"/>
  <c r="Q128" i="5"/>
  <c r="E129" i="5"/>
  <c r="F129" i="5"/>
  <c r="G129" i="5"/>
  <c r="K129" i="5"/>
  <c r="Q129" i="5"/>
  <c r="E130" i="5"/>
  <c r="F130" i="5"/>
  <c r="G130" i="5"/>
  <c r="K130" i="5"/>
  <c r="Q130" i="5"/>
  <c r="E131" i="5"/>
  <c r="F131" i="5"/>
  <c r="G131" i="5"/>
  <c r="K131" i="5"/>
  <c r="Q131" i="5"/>
  <c r="E132" i="5"/>
  <c r="F132" i="5"/>
  <c r="G132" i="5"/>
  <c r="L132" i="5"/>
  <c r="Q132" i="5"/>
  <c r="E133" i="5"/>
  <c r="F133" i="5"/>
  <c r="G133" i="5"/>
  <c r="M133" i="5"/>
  <c r="Q133" i="5"/>
  <c r="E134" i="5"/>
  <c r="F134" i="5"/>
  <c r="G134" i="5"/>
  <c r="K134" i="5"/>
  <c r="Q134" i="5"/>
  <c r="E135" i="5"/>
  <c r="F135" i="5"/>
  <c r="G135" i="5"/>
  <c r="K135" i="5"/>
  <c r="Q135" i="5"/>
  <c r="E136" i="5"/>
  <c r="F136" i="5"/>
  <c r="G136" i="5"/>
  <c r="K136" i="5"/>
  <c r="Q136" i="5"/>
  <c r="A11" i="3"/>
  <c r="C11" i="3"/>
  <c r="E11" i="3"/>
  <c r="D11" i="3"/>
  <c r="G11" i="3"/>
  <c r="H11" i="3"/>
  <c r="B11" i="3"/>
  <c r="A12" i="3"/>
  <c r="B12" i="3"/>
  <c r="D12" i="3"/>
  <c r="G12" i="3"/>
  <c r="C12" i="3"/>
  <c r="E12" i="3"/>
  <c r="H12" i="3"/>
  <c r="A13" i="3"/>
  <c r="C13" i="3"/>
  <c r="D13" i="3"/>
  <c r="E13" i="3"/>
  <c r="G13" i="3"/>
  <c r="H13" i="3"/>
  <c r="B13" i="3"/>
  <c r="A14" i="3"/>
  <c r="B14" i="3"/>
  <c r="D14" i="3"/>
  <c r="G14" i="3"/>
  <c r="C14" i="3"/>
  <c r="E14" i="3"/>
  <c r="H14" i="3"/>
  <c r="A15" i="3"/>
  <c r="C15" i="3"/>
  <c r="D15" i="3"/>
  <c r="E15" i="3"/>
  <c r="G15" i="3"/>
  <c r="H15" i="3"/>
  <c r="B15" i="3"/>
  <c r="A16" i="3"/>
  <c r="B16" i="3"/>
  <c r="D16" i="3"/>
  <c r="G16" i="3"/>
  <c r="C16" i="3"/>
  <c r="H16" i="3"/>
  <c r="A17" i="3"/>
  <c r="C17" i="3"/>
  <c r="E17" i="3"/>
  <c r="D17" i="3"/>
  <c r="G17" i="3"/>
  <c r="H17" i="3"/>
  <c r="B17" i="3"/>
  <c r="A18" i="3"/>
  <c r="B18" i="3"/>
  <c r="D18" i="3"/>
  <c r="G18" i="3"/>
  <c r="C18" i="3"/>
  <c r="H18" i="3"/>
  <c r="A19" i="3"/>
  <c r="C19" i="3"/>
  <c r="E19" i="3"/>
  <c r="D19" i="3"/>
  <c r="G19" i="3"/>
  <c r="H19" i="3"/>
  <c r="B19" i="3"/>
  <c r="A20" i="3"/>
  <c r="B20" i="3"/>
  <c r="D20" i="3"/>
  <c r="G20" i="3"/>
  <c r="C20" i="3"/>
  <c r="E20" i="3"/>
  <c r="H20" i="3"/>
  <c r="A21" i="3"/>
  <c r="C21" i="3"/>
  <c r="D21" i="3"/>
  <c r="E21" i="3"/>
  <c r="G21" i="3"/>
  <c r="H21" i="3"/>
  <c r="B21" i="3"/>
  <c r="A22" i="3"/>
  <c r="B22" i="3"/>
  <c r="D22" i="3"/>
  <c r="G22" i="3"/>
  <c r="C22" i="3"/>
  <c r="E22" i="3"/>
  <c r="H22" i="3"/>
  <c r="A23" i="3"/>
  <c r="C23" i="3"/>
  <c r="D23" i="3"/>
  <c r="E23" i="3"/>
  <c r="G23" i="3"/>
  <c r="H23" i="3"/>
  <c r="B23" i="3"/>
  <c r="A24" i="3"/>
  <c r="B24" i="3"/>
  <c r="D24" i="3"/>
  <c r="G24" i="3"/>
  <c r="C24" i="3"/>
  <c r="E24" i="3"/>
  <c r="H24" i="3"/>
  <c r="A25" i="3"/>
  <c r="C25" i="3"/>
  <c r="E25" i="3"/>
  <c r="D25" i="3"/>
  <c r="G25" i="3"/>
  <c r="H25" i="3"/>
  <c r="B25" i="3"/>
  <c r="A26" i="3"/>
  <c r="B26" i="3"/>
  <c r="D26" i="3"/>
  <c r="G26" i="3"/>
  <c r="C26" i="3"/>
  <c r="E26" i="3"/>
  <c r="H26" i="3"/>
  <c r="A27" i="3"/>
  <c r="C27" i="3"/>
  <c r="E27" i="3"/>
  <c r="D27" i="3"/>
  <c r="G27" i="3"/>
  <c r="H27" i="3"/>
  <c r="B27" i="3"/>
  <c r="A28" i="3"/>
  <c r="B28" i="3"/>
  <c r="D28" i="3"/>
  <c r="G28" i="3"/>
  <c r="C28" i="3"/>
  <c r="E28" i="3"/>
  <c r="H28" i="3"/>
  <c r="A29" i="3"/>
  <c r="C29" i="3"/>
  <c r="D29" i="3"/>
  <c r="E29" i="3"/>
  <c r="G29" i="3"/>
  <c r="H29" i="3"/>
  <c r="B29" i="3"/>
  <c r="A30" i="3"/>
  <c r="B30" i="3"/>
  <c r="D30" i="3"/>
  <c r="G30" i="3"/>
  <c r="C30" i="3"/>
  <c r="E30" i="3"/>
  <c r="H30" i="3"/>
  <c r="A31" i="3"/>
  <c r="C31" i="3"/>
  <c r="D31" i="3"/>
  <c r="E31" i="3"/>
  <c r="G31" i="3"/>
  <c r="H31" i="3"/>
  <c r="B31" i="3"/>
  <c r="A32" i="3"/>
  <c r="B32" i="3"/>
  <c r="D32" i="3"/>
  <c r="G32" i="3"/>
  <c r="C32" i="3"/>
  <c r="E32" i="3"/>
  <c r="H32" i="3"/>
  <c r="A33" i="3"/>
  <c r="C33" i="3"/>
  <c r="E33" i="3"/>
  <c r="D33" i="3"/>
  <c r="G33" i="3"/>
  <c r="H33" i="3"/>
  <c r="B33" i="3"/>
  <c r="A34" i="3"/>
  <c r="B34" i="3"/>
  <c r="D34" i="3"/>
  <c r="G34" i="3"/>
  <c r="C34" i="3"/>
  <c r="E34" i="3"/>
  <c r="H34" i="3"/>
  <c r="A35" i="3"/>
  <c r="C35" i="3"/>
  <c r="E35" i="3"/>
  <c r="D35" i="3"/>
  <c r="G35" i="3"/>
  <c r="H35" i="3"/>
  <c r="B35" i="3"/>
  <c r="A36" i="3"/>
  <c r="B36" i="3"/>
  <c r="D36" i="3"/>
  <c r="G36" i="3"/>
  <c r="C36" i="3"/>
  <c r="E36" i="3"/>
  <c r="H36" i="3"/>
  <c r="A37" i="3"/>
  <c r="C37" i="3"/>
  <c r="D37" i="3"/>
  <c r="E37" i="3"/>
  <c r="G37" i="3"/>
  <c r="H37" i="3"/>
  <c r="B37" i="3"/>
  <c r="A38" i="3"/>
  <c r="B38" i="3"/>
  <c r="D38" i="3"/>
  <c r="G38" i="3"/>
  <c r="C38" i="3"/>
  <c r="E38" i="3"/>
  <c r="H38" i="3"/>
  <c r="A39" i="3"/>
  <c r="C39" i="3"/>
  <c r="D39" i="3"/>
  <c r="E39" i="3"/>
  <c r="G39" i="3"/>
  <c r="H39" i="3"/>
  <c r="B39" i="3"/>
  <c r="A40" i="3"/>
  <c r="B40" i="3"/>
  <c r="D40" i="3"/>
  <c r="G40" i="3"/>
  <c r="C40" i="3"/>
  <c r="E40" i="3"/>
  <c r="H40" i="3"/>
  <c r="A41" i="3"/>
  <c r="C41" i="3"/>
  <c r="E41" i="3"/>
  <c r="D41" i="3"/>
  <c r="G41" i="3"/>
  <c r="H41" i="3"/>
  <c r="B41" i="3"/>
  <c r="A42" i="3"/>
  <c r="B42" i="3"/>
  <c r="D42" i="3"/>
  <c r="G42" i="3"/>
  <c r="C42" i="3"/>
  <c r="E42" i="3"/>
  <c r="H42" i="3"/>
  <c r="A43" i="3"/>
  <c r="C43" i="3"/>
  <c r="E43" i="3"/>
  <c r="D43" i="3"/>
  <c r="G43" i="3"/>
  <c r="H43" i="3"/>
  <c r="B43" i="3"/>
  <c r="A44" i="3"/>
  <c r="B44" i="3"/>
  <c r="D44" i="3"/>
  <c r="G44" i="3"/>
  <c r="C44" i="3"/>
  <c r="E44" i="3"/>
  <c r="H44" i="3"/>
  <c r="A45" i="3"/>
  <c r="C45" i="3"/>
  <c r="D45" i="3"/>
  <c r="E45" i="3"/>
  <c r="G45" i="3"/>
  <c r="H45" i="3"/>
  <c r="B45" i="3"/>
  <c r="A46" i="3"/>
  <c r="B46" i="3"/>
  <c r="D46" i="3"/>
  <c r="G46" i="3"/>
  <c r="C46" i="3"/>
  <c r="E46" i="3"/>
  <c r="H46" i="3"/>
  <c r="A47" i="3"/>
  <c r="C47" i="3"/>
  <c r="D47" i="3"/>
  <c r="E47" i="3"/>
  <c r="G47" i="3"/>
  <c r="H47" i="3"/>
  <c r="B47" i="3"/>
  <c r="A48" i="3"/>
  <c r="B48" i="3"/>
  <c r="D48" i="3"/>
  <c r="G48" i="3"/>
  <c r="C48" i="3"/>
  <c r="E48" i="3"/>
  <c r="H48" i="3"/>
  <c r="A49" i="3"/>
  <c r="C49" i="3"/>
  <c r="E49" i="3"/>
  <c r="D49" i="3"/>
  <c r="G49" i="3"/>
  <c r="H49" i="3"/>
  <c r="B49" i="3"/>
  <c r="A50" i="3"/>
  <c r="B50" i="3"/>
  <c r="D50" i="3"/>
  <c r="G50" i="3"/>
  <c r="C50" i="3"/>
  <c r="E50" i="3"/>
  <c r="H50" i="3"/>
  <c r="A51" i="3"/>
  <c r="C51" i="3"/>
  <c r="E51" i="3"/>
  <c r="D51" i="3"/>
  <c r="G51" i="3"/>
  <c r="H51" i="3"/>
  <c r="B51" i="3"/>
  <c r="A52" i="3"/>
  <c r="B52" i="3"/>
  <c r="D52" i="3"/>
  <c r="G52" i="3"/>
  <c r="C52" i="3"/>
  <c r="E52" i="3"/>
  <c r="H52" i="3"/>
  <c r="A53" i="3"/>
  <c r="C53" i="3"/>
  <c r="D53" i="3"/>
  <c r="E53" i="3"/>
  <c r="G53" i="3"/>
  <c r="H53" i="3"/>
  <c r="B53" i="3"/>
  <c r="A54" i="3"/>
  <c r="B54" i="3"/>
  <c r="D54" i="3"/>
  <c r="G54" i="3"/>
  <c r="C54" i="3"/>
  <c r="E54" i="3"/>
  <c r="H54" i="3"/>
  <c r="A55" i="3"/>
  <c r="C55" i="3"/>
  <c r="D55" i="3"/>
  <c r="E55" i="3"/>
  <c r="G55" i="3"/>
  <c r="H55" i="3"/>
  <c r="B55" i="3"/>
  <c r="A56" i="3"/>
  <c r="B56" i="3"/>
  <c r="D56" i="3"/>
  <c r="G56" i="3"/>
  <c r="C56" i="3"/>
  <c r="E56" i="3"/>
  <c r="H56" i="3"/>
  <c r="A57" i="3"/>
  <c r="C57" i="3"/>
  <c r="E57" i="3"/>
  <c r="D57" i="3"/>
  <c r="G57" i="3"/>
  <c r="H57" i="3"/>
  <c r="B57" i="3"/>
  <c r="A58" i="3"/>
  <c r="B58" i="3"/>
  <c r="D58" i="3"/>
  <c r="G58" i="3"/>
  <c r="C58" i="3"/>
  <c r="E58" i="3"/>
  <c r="H58" i="3"/>
  <c r="A59" i="3"/>
  <c r="C59" i="3"/>
  <c r="E59" i="3"/>
  <c r="D59" i="3"/>
  <c r="G59" i="3"/>
  <c r="H59" i="3"/>
  <c r="B59" i="3"/>
  <c r="A60" i="3"/>
  <c r="B60" i="3"/>
  <c r="D60" i="3"/>
  <c r="G60" i="3"/>
  <c r="C60" i="3"/>
  <c r="E60" i="3"/>
  <c r="H60" i="3"/>
  <c r="A61" i="3"/>
  <c r="C61" i="3"/>
  <c r="D61" i="3"/>
  <c r="E61" i="3"/>
  <c r="G61" i="3"/>
  <c r="H61" i="3"/>
  <c r="B61" i="3"/>
  <c r="A62" i="3"/>
  <c r="B62" i="3"/>
  <c r="D62" i="3"/>
  <c r="G62" i="3"/>
  <c r="C62" i="3"/>
  <c r="E62" i="3"/>
  <c r="H62" i="3"/>
  <c r="A63" i="3"/>
  <c r="C63" i="3"/>
  <c r="D63" i="3"/>
  <c r="E63" i="3"/>
  <c r="G63" i="3"/>
  <c r="H63" i="3"/>
  <c r="B63" i="3"/>
  <c r="A64" i="3"/>
  <c r="B64" i="3"/>
  <c r="D64" i="3"/>
  <c r="G64" i="3"/>
  <c r="C64" i="3"/>
  <c r="E64" i="3"/>
  <c r="H64" i="3"/>
  <c r="A65" i="3"/>
  <c r="C65" i="3"/>
  <c r="E65" i="3"/>
  <c r="D65" i="3"/>
  <c r="G65" i="3"/>
  <c r="H65" i="3"/>
  <c r="B65" i="3"/>
  <c r="A66" i="3"/>
  <c r="B66" i="3"/>
  <c r="D66" i="3"/>
  <c r="G66" i="3"/>
  <c r="C66" i="3"/>
  <c r="E66" i="3"/>
  <c r="H66" i="3"/>
  <c r="A67" i="3"/>
  <c r="C67" i="3"/>
  <c r="E67" i="3"/>
  <c r="D67" i="3"/>
  <c r="G67" i="3"/>
  <c r="H67" i="3"/>
  <c r="B67" i="3"/>
  <c r="A68" i="3"/>
  <c r="B68" i="3"/>
  <c r="D68" i="3"/>
  <c r="G68" i="3"/>
  <c r="C68" i="3"/>
  <c r="E68" i="3"/>
  <c r="H68" i="3"/>
  <c r="A69" i="3"/>
  <c r="C69" i="3"/>
  <c r="D69" i="3"/>
  <c r="E69" i="3"/>
  <c r="G69" i="3"/>
  <c r="H69" i="3"/>
  <c r="B69" i="3"/>
  <c r="A70" i="3"/>
  <c r="B70" i="3"/>
  <c r="D70" i="3"/>
  <c r="G70" i="3"/>
  <c r="C70" i="3"/>
  <c r="E70" i="3"/>
  <c r="H70" i="3"/>
  <c r="A71" i="3"/>
  <c r="C71" i="3"/>
  <c r="D71" i="3"/>
  <c r="E71" i="3"/>
  <c r="G71" i="3"/>
  <c r="H71" i="3"/>
  <c r="B71" i="3"/>
  <c r="A72" i="3"/>
  <c r="B72" i="3"/>
  <c r="D72" i="3"/>
  <c r="G72" i="3"/>
  <c r="C72" i="3"/>
  <c r="E72" i="3"/>
  <c r="H72" i="3"/>
  <c r="A73" i="3"/>
  <c r="C73" i="3"/>
  <c r="E73" i="3"/>
  <c r="D73" i="3"/>
  <c r="G73" i="3"/>
  <c r="H73" i="3"/>
  <c r="B73" i="3"/>
  <c r="A74" i="3"/>
  <c r="B74" i="3"/>
  <c r="D74" i="3"/>
  <c r="G74" i="3"/>
  <c r="C74" i="3"/>
  <c r="E74" i="3"/>
  <c r="H74" i="3"/>
  <c r="A75" i="3"/>
  <c r="C75" i="3"/>
  <c r="E75" i="3"/>
  <c r="D75" i="3"/>
  <c r="G75" i="3"/>
  <c r="H75" i="3"/>
  <c r="B75" i="3"/>
  <c r="A76" i="3"/>
  <c r="B76" i="3"/>
  <c r="D76" i="3"/>
  <c r="G76" i="3"/>
  <c r="C76" i="3"/>
  <c r="E76" i="3"/>
  <c r="H76" i="3"/>
  <c r="A77" i="3"/>
  <c r="C77" i="3"/>
  <c r="D77" i="3"/>
  <c r="E77" i="3"/>
  <c r="G77" i="3"/>
  <c r="H77" i="3"/>
  <c r="B77" i="3"/>
  <c r="A78" i="3"/>
  <c r="B78" i="3"/>
  <c r="D78" i="3"/>
  <c r="G78" i="3"/>
  <c r="C78" i="3"/>
  <c r="E78" i="3"/>
  <c r="H78" i="3"/>
  <c r="A79" i="3"/>
  <c r="C79" i="3"/>
  <c r="D79" i="3"/>
  <c r="E79" i="3"/>
  <c r="G79" i="3"/>
  <c r="H79" i="3"/>
  <c r="B79" i="3"/>
  <c r="A80" i="3"/>
  <c r="B80" i="3"/>
  <c r="D80" i="3"/>
  <c r="G80" i="3"/>
  <c r="C80" i="3"/>
  <c r="E80" i="3"/>
  <c r="H80" i="3"/>
  <c r="A81" i="3"/>
  <c r="C81" i="3"/>
  <c r="E81" i="3"/>
  <c r="D81" i="3"/>
  <c r="G81" i="3"/>
  <c r="H81" i="3"/>
  <c r="B81" i="3"/>
  <c r="A82" i="3"/>
  <c r="B82" i="3"/>
  <c r="D82" i="3"/>
  <c r="G82" i="3"/>
  <c r="C82" i="3"/>
  <c r="E82" i="3"/>
  <c r="H82" i="3"/>
  <c r="A83" i="3"/>
  <c r="C83" i="3"/>
  <c r="E83" i="3"/>
  <c r="D83" i="3"/>
  <c r="G83" i="3"/>
  <c r="H83" i="3"/>
  <c r="B83" i="3"/>
  <c r="A84" i="3"/>
  <c r="B84" i="3"/>
  <c r="D84" i="3"/>
  <c r="G84" i="3"/>
  <c r="C84" i="3"/>
  <c r="E84" i="3"/>
  <c r="H84" i="3"/>
  <c r="A85" i="3"/>
  <c r="C85" i="3"/>
  <c r="D85" i="3"/>
  <c r="E85" i="3"/>
  <c r="G85" i="3"/>
  <c r="H85" i="3"/>
  <c r="B85" i="3"/>
  <c r="A86" i="3"/>
  <c r="B86" i="3"/>
  <c r="D86" i="3"/>
  <c r="G86" i="3"/>
  <c r="C86" i="3"/>
  <c r="E86" i="3"/>
  <c r="H86" i="3"/>
  <c r="A87" i="3"/>
  <c r="C87" i="3"/>
  <c r="D87" i="3"/>
  <c r="E87" i="3"/>
  <c r="G87" i="3"/>
  <c r="H87" i="3"/>
  <c r="B87" i="3"/>
  <c r="A88" i="3"/>
  <c r="B88" i="3"/>
  <c r="D88" i="3"/>
  <c r="G88" i="3"/>
  <c r="C88" i="3"/>
  <c r="E88" i="3"/>
  <c r="H88" i="3"/>
  <c r="A89" i="3"/>
  <c r="C89" i="3"/>
  <c r="E89" i="3"/>
  <c r="D89" i="3"/>
  <c r="G89" i="3"/>
  <c r="H89" i="3"/>
  <c r="B89" i="3"/>
  <c r="A90" i="3"/>
  <c r="B90" i="3"/>
  <c r="D90" i="3"/>
  <c r="G90" i="3"/>
  <c r="C90" i="3"/>
  <c r="E90" i="3"/>
  <c r="H90" i="3"/>
  <c r="A91" i="3"/>
  <c r="C91" i="3"/>
  <c r="E91" i="3"/>
  <c r="D91" i="3"/>
  <c r="G91" i="3"/>
  <c r="H91" i="3"/>
  <c r="B91" i="3"/>
  <c r="A92" i="3"/>
  <c r="B92" i="3"/>
  <c r="D92" i="3"/>
  <c r="G92" i="3"/>
  <c r="C92" i="3"/>
  <c r="E92" i="3"/>
  <c r="H92" i="3"/>
  <c r="A93" i="3"/>
  <c r="C93" i="3"/>
  <c r="D93" i="3"/>
  <c r="E93" i="3"/>
  <c r="G93" i="3"/>
  <c r="H93" i="3"/>
  <c r="B93" i="3"/>
  <c r="A94" i="3"/>
  <c r="B94" i="3"/>
  <c r="D94" i="3"/>
  <c r="G94" i="3"/>
  <c r="C94" i="3"/>
  <c r="E94" i="3"/>
  <c r="H94" i="3"/>
  <c r="A95" i="3"/>
  <c r="C95" i="3"/>
  <c r="D95" i="3"/>
  <c r="E95" i="3"/>
  <c r="G95" i="3"/>
  <c r="H95" i="3"/>
  <c r="B95" i="3"/>
  <c r="A96" i="3"/>
  <c r="B96" i="3"/>
  <c r="D96" i="3"/>
  <c r="G96" i="3"/>
  <c r="C96" i="3"/>
  <c r="E96" i="3"/>
  <c r="H96" i="3"/>
  <c r="A97" i="3"/>
  <c r="C97" i="3"/>
  <c r="E97" i="3"/>
  <c r="D97" i="3"/>
  <c r="G97" i="3"/>
  <c r="H97" i="3"/>
  <c r="B97" i="3"/>
  <c r="A98" i="3"/>
  <c r="B98" i="3"/>
  <c r="D98" i="3"/>
  <c r="G98" i="3"/>
  <c r="C98" i="3"/>
  <c r="E98" i="3"/>
  <c r="H98" i="3"/>
  <c r="A99" i="3"/>
  <c r="C99" i="3"/>
  <c r="E99" i="3"/>
  <c r="D99" i="3"/>
  <c r="G99" i="3"/>
  <c r="H99" i="3"/>
  <c r="B99" i="3"/>
  <c r="A100" i="3"/>
  <c r="B100" i="3"/>
  <c r="D100" i="3"/>
  <c r="G100" i="3"/>
  <c r="C100" i="3"/>
  <c r="E100" i="3"/>
  <c r="H100" i="3"/>
  <c r="A101" i="3"/>
  <c r="C101" i="3"/>
  <c r="D101" i="3"/>
  <c r="E101" i="3"/>
  <c r="G101" i="3"/>
  <c r="H101" i="3"/>
  <c r="B101" i="3"/>
  <c r="A102" i="3"/>
  <c r="B102" i="3"/>
  <c r="D102" i="3"/>
  <c r="G102" i="3"/>
  <c r="C102" i="3"/>
  <c r="E102" i="3"/>
  <c r="H102" i="3"/>
  <c r="A103" i="3"/>
  <c r="C103" i="3"/>
  <c r="D103" i="3"/>
  <c r="E103" i="3"/>
  <c r="G103" i="3"/>
  <c r="H103" i="3"/>
  <c r="B103" i="3"/>
  <c r="A104" i="3"/>
  <c r="B104" i="3"/>
  <c r="D104" i="3"/>
  <c r="G104" i="3"/>
  <c r="C104" i="3"/>
  <c r="E104" i="3"/>
  <c r="H104" i="3"/>
  <c r="A105" i="3"/>
  <c r="C105" i="3"/>
  <c r="E105" i="3"/>
  <c r="D105" i="3"/>
  <c r="G105" i="3"/>
  <c r="H105" i="3"/>
  <c r="B105" i="3"/>
  <c r="A106" i="3"/>
  <c r="B106" i="3"/>
  <c r="D106" i="3"/>
  <c r="G106" i="3"/>
  <c r="C106" i="3"/>
  <c r="E106" i="3"/>
  <c r="H106" i="3"/>
  <c r="A107" i="3"/>
  <c r="C107" i="3"/>
  <c r="E107" i="3"/>
  <c r="D107" i="3"/>
  <c r="G107" i="3"/>
  <c r="H107" i="3"/>
  <c r="B107" i="3"/>
  <c r="A108" i="3"/>
  <c r="B108" i="3"/>
  <c r="D108" i="3"/>
  <c r="G108" i="3"/>
  <c r="C108" i="3"/>
  <c r="E108" i="3"/>
  <c r="H108" i="3"/>
  <c r="A109" i="3"/>
  <c r="C109" i="3"/>
  <c r="D109" i="3"/>
  <c r="E109" i="3"/>
  <c r="G109" i="3"/>
  <c r="H109" i="3"/>
  <c r="B109" i="3"/>
  <c r="A110" i="3"/>
  <c r="B110" i="3"/>
  <c r="D110" i="3"/>
  <c r="G110" i="3"/>
  <c r="C110" i="3"/>
  <c r="E110" i="3"/>
  <c r="H110" i="3"/>
  <c r="A111" i="3"/>
  <c r="C111" i="3"/>
  <c r="D111" i="3"/>
  <c r="E111" i="3"/>
  <c r="G111" i="3"/>
  <c r="H111" i="3"/>
  <c r="B111" i="3"/>
  <c r="A112" i="3"/>
  <c r="B112" i="3"/>
  <c r="D112" i="3"/>
  <c r="G112" i="3"/>
  <c r="C112" i="3"/>
  <c r="E112" i="3"/>
  <c r="H112" i="3"/>
  <c r="A113" i="3"/>
  <c r="C113" i="3"/>
  <c r="E113" i="3"/>
  <c r="D113" i="3"/>
  <c r="G113" i="3"/>
  <c r="H113" i="3"/>
  <c r="B113" i="3"/>
  <c r="A114" i="3"/>
  <c r="B114" i="3"/>
  <c r="D114" i="3"/>
  <c r="G114" i="3"/>
  <c r="C114" i="3"/>
  <c r="E114" i="3"/>
  <c r="H114" i="3"/>
  <c r="A115" i="3"/>
  <c r="C115" i="3"/>
  <c r="E115" i="3"/>
  <c r="D115" i="3"/>
  <c r="G115" i="3"/>
  <c r="H115" i="3"/>
  <c r="B115" i="3"/>
  <c r="A116" i="3"/>
  <c r="B116" i="3"/>
  <c r="D116" i="3"/>
  <c r="G116" i="3"/>
  <c r="C116" i="3"/>
  <c r="E116" i="3"/>
  <c r="H116" i="3"/>
  <c r="A117" i="3"/>
  <c r="C117" i="3"/>
  <c r="D117" i="3"/>
  <c r="E117" i="3"/>
  <c r="G117" i="3"/>
  <c r="H117" i="3"/>
  <c r="B117" i="3"/>
  <c r="A118" i="3"/>
  <c r="B118" i="3"/>
  <c r="D118" i="3"/>
  <c r="G118" i="3"/>
  <c r="C118" i="3"/>
  <c r="E118" i="3"/>
  <c r="H118" i="3"/>
  <c r="A119" i="3"/>
  <c r="C119" i="3"/>
  <c r="D119" i="3"/>
  <c r="E119" i="3"/>
  <c r="G119" i="3"/>
  <c r="H119" i="3"/>
  <c r="B119" i="3"/>
  <c r="A120" i="3"/>
  <c r="B120" i="3"/>
  <c r="D120" i="3"/>
  <c r="G120" i="3"/>
  <c r="C120" i="3"/>
  <c r="E120" i="3"/>
  <c r="H120" i="3"/>
  <c r="A121" i="3"/>
  <c r="C121" i="3"/>
  <c r="E121" i="3"/>
  <c r="D121" i="3"/>
  <c r="G121" i="3"/>
  <c r="H121" i="3"/>
  <c r="B121" i="3"/>
  <c r="A122" i="3"/>
  <c r="B122" i="3"/>
  <c r="D122" i="3"/>
  <c r="G122" i="3"/>
  <c r="C122" i="3"/>
  <c r="E122" i="3"/>
  <c r="H122" i="3"/>
  <c r="A123" i="3"/>
  <c r="C123" i="3"/>
  <c r="E123" i="3"/>
  <c r="D123" i="3"/>
  <c r="G123" i="3"/>
  <c r="H123" i="3"/>
  <c r="B123" i="3"/>
  <c r="A124" i="3"/>
  <c r="B124" i="3"/>
  <c r="D124" i="3"/>
  <c r="G124" i="3"/>
  <c r="C124" i="3"/>
  <c r="E124" i="3"/>
  <c r="H124" i="3"/>
  <c r="A125" i="3"/>
  <c r="C125" i="3"/>
  <c r="D125" i="3"/>
  <c r="E125" i="3"/>
  <c r="G125" i="3"/>
  <c r="H125" i="3"/>
  <c r="B125" i="3"/>
  <c r="A126" i="3"/>
  <c r="B126" i="3"/>
  <c r="D126" i="3"/>
  <c r="G126" i="3"/>
  <c r="C126" i="3"/>
  <c r="E126" i="3"/>
  <c r="H126" i="3"/>
  <c r="A127" i="3"/>
  <c r="C127" i="3"/>
  <c r="D127" i="3"/>
  <c r="E127" i="3"/>
  <c r="G127" i="3"/>
  <c r="H127" i="3"/>
  <c r="B127" i="3"/>
  <c r="A128" i="3"/>
  <c r="B128" i="3"/>
  <c r="D128" i="3"/>
  <c r="G128" i="3"/>
  <c r="C128" i="3"/>
  <c r="E128" i="3"/>
  <c r="H128" i="3"/>
  <c r="A129" i="3"/>
  <c r="C129" i="3"/>
  <c r="E129" i="3"/>
  <c r="D129" i="3"/>
  <c r="G129" i="3"/>
  <c r="H129" i="3"/>
  <c r="B129" i="3"/>
  <c r="A130" i="3"/>
  <c r="B130" i="3"/>
  <c r="D130" i="3"/>
  <c r="G130" i="3"/>
  <c r="C130" i="3"/>
  <c r="E130" i="3"/>
  <c r="H130" i="3"/>
  <c r="A131" i="3"/>
  <c r="C131" i="3"/>
  <c r="E131" i="3"/>
  <c r="D131" i="3"/>
  <c r="G131" i="3"/>
  <c r="H131" i="3"/>
  <c r="B131" i="3"/>
  <c r="A132" i="3"/>
  <c r="B132" i="3"/>
  <c r="D132" i="3"/>
  <c r="G132" i="3"/>
  <c r="C132" i="3"/>
  <c r="E132" i="3"/>
  <c r="H132" i="3"/>
  <c r="A133" i="3"/>
  <c r="C133" i="3"/>
  <c r="D133" i="3"/>
  <c r="E133" i="3"/>
  <c r="G133" i="3"/>
  <c r="H133" i="3"/>
  <c r="B133" i="3"/>
  <c r="A134" i="3"/>
  <c r="B134" i="3"/>
  <c r="D134" i="3"/>
  <c r="G134" i="3"/>
  <c r="C134" i="3"/>
  <c r="E134" i="3"/>
  <c r="H134" i="3"/>
  <c r="A135" i="3"/>
  <c r="C135" i="3"/>
  <c r="D135" i="3"/>
  <c r="E135" i="3"/>
  <c r="G135" i="3"/>
  <c r="H135" i="3"/>
  <c r="B135" i="3"/>
  <c r="A136" i="3"/>
  <c r="B136" i="3"/>
  <c r="D136" i="3"/>
  <c r="G136" i="3"/>
  <c r="C136" i="3"/>
  <c r="E136" i="3"/>
  <c r="H136" i="3"/>
  <c r="A137" i="3"/>
  <c r="C137" i="3"/>
  <c r="E137" i="3"/>
  <c r="D137" i="3"/>
  <c r="G137" i="3"/>
  <c r="H137" i="3"/>
  <c r="B137" i="3"/>
  <c r="A138" i="3"/>
  <c r="B138" i="3"/>
  <c r="D138" i="3"/>
  <c r="G138" i="3"/>
  <c r="C138" i="3"/>
  <c r="E138" i="3"/>
  <c r="H138" i="3"/>
  <c r="A139" i="3"/>
  <c r="C139" i="3"/>
  <c r="E139" i="3"/>
  <c r="D139" i="3"/>
  <c r="G139" i="3"/>
  <c r="H139" i="3"/>
  <c r="B139" i="3"/>
  <c r="A140" i="3"/>
  <c r="B140" i="3"/>
  <c r="D140" i="3"/>
  <c r="G140" i="3"/>
  <c r="C140" i="3"/>
  <c r="E140" i="3"/>
  <c r="H140" i="3"/>
  <c r="A141" i="3"/>
  <c r="C141" i="3"/>
  <c r="E141" i="3"/>
  <c r="D141" i="3"/>
  <c r="G141" i="3"/>
  <c r="H141" i="3"/>
  <c r="B141" i="3"/>
  <c r="A142" i="3"/>
  <c r="B142" i="3"/>
  <c r="D142" i="3"/>
  <c r="G142" i="3"/>
  <c r="C142" i="3"/>
  <c r="E142" i="3"/>
  <c r="H142" i="3"/>
  <c r="A143" i="3"/>
  <c r="C143" i="3"/>
  <c r="D143" i="3"/>
  <c r="E143" i="3"/>
  <c r="G143" i="3"/>
  <c r="H143" i="3"/>
  <c r="B143" i="3"/>
  <c r="A144" i="3"/>
  <c r="B144" i="3"/>
  <c r="D144" i="3"/>
  <c r="G144" i="3"/>
  <c r="C144" i="3"/>
  <c r="E144" i="3"/>
  <c r="H144" i="3"/>
  <c r="A145" i="3"/>
  <c r="C145" i="3"/>
  <c r="E145" i="3"/>
  <c r="D145" i="3"/>
  <c r="G145" i="3"/>
  <c r="H145" i="3"/>
  <c r="B145" i="3"/>
  <c r="A146" i="3"/>
  <c r="B146" i="3"/>
  <c r="D146" i="3"/>
  <c r="G146" i="3"/>
  <c r="C146" i="3"/>
  <c r="E146" i="3"/>
  <c r="H146" i="3"/>
  <c r="A147" i="3"/>
  <c r="C147" i="3"/>
  <c r="E147" i="3"/>
  <c r="D147" i="3"/>
  <c r="G147" i="3"/>
  <c r="H147" i="3"/>
  <c r="B147" i="3"/>
  <c r="A148" i="3"/>
  <c r="B148" i="3"/>
  <c r="D148" i="3"/>
  <c r="G148" i="3"/>
  <c r="C148" i="3"/>
  <c r="E148" i="3"/>
  <c r="H148" i="3"/>
  <c r="A149" i="3"/>
  <c r="C149" i="3"/>
  <c r="E149" i="3"/>
  <c r="D149" i="3"/>
  <c r="G149" i="3"/>
  <c r="H149" i="3"/>
  <c r="B149" i="3"/>
  <c r="A150" i="3"/>
  <c r="B150" i="3"/>
  <c r="D150" i="3"/>
  <c r="G150" i="3"/>
  <c r="C150" i="3"/>
  <c r="E150" i="3"/>
  <c r="H150" i="3"/>
  <c r="A151" i="3"/>
  <c r="C151" i="3"/>
  <c r="D151" i="3"/>
  <c r="E151" i="3"/>
  <c r="G151" i="3"/>
  <c r="H151" i="3"/>
  <c r="B151" i="3"/>
  <c r="A152" i="3"/>
  <c r="B152" i="3"/>
  <c r="D152" i="3"/>
  <c r="G152" i="3"/>
  <c r="C152" i="3"/>
  <c r="E152" i="3"/>
  <c r="H152" i="3"/>
  <c r="A153" i="3"/>
  <c r="C153" i="3"/>
  <c r="E153" i="3"/>
  <c r="D153" i="3"/>
  <c r="G153" i="3"/>
  <c r="H153" i="3"/>
  <c r="B153" i="3"/>
  <c r="A154" i="3"/>
  <c r="B154" i="3"/>
  <c r="D154" i="3"/>
  <c r="G154" i="3"/>
  <c r="C154" i="3"/>
  <c r="E154" i="3"/>
  <c r="H154" i="3"/>
  <c r="A155" i="3"/>
  <c r="C155" i="3"/>
  <c r="E155" i="3"/>
  <c r="D155" i="3"/>
  <c r="G155" i="3"/>
  <c r="H155" i="3"/>
  <c r="B155" i="3"/>
  <c r="A156" i="3"/>
  <c r="B156" i="3"/>
  <c r="D156" i="3"/>
  <c r="G156" i="3"/>
  <c r="C156" i="3"/>
  <c r="E156" i="3"/>
  <c r="H156" i="3"/>
  <c r="A157" i="3"/>
  <c r="C157" i="3"/>
  <c r="E157" i="3"/>
  <c r="D157" i="3"/>
  <c r="G157" i="3"/>
  <c r="H157" i="3"/>
  <c r="B157" i="3"/>
  <c r="A158" i="3"/>
  <c r="B158" i="3"/>
  <c r="D158" i="3"/>
  <c r="G158" i="3"/>
  <c r="C158" i="3"/>
  <c r="E158" i="3"/>
  <c r="H158" i="3"/>
  <c r="A159" i="3"/>
  <c r="C159" i="3"/>
  <c r="D159" i="3"/>
  <c r="E159" i="3"/>
  <c r="G159" i="3"/>
  <c r="H159" i="3"/>
  <c r="B159" i="3"/>
  <c r="A160" i="3"/>
  <c r="B160" i="3"/>
  <c r="D160" i="3"/>
  <c r="G160" i="3"/>
  <c r="C160" i="3"/>
  <c r="E160" i="3"/>
  <c r="H160" i="3"/>
  <c r="A161" i="3"/>
  <c r="C161" i="3"/>
  <c r="E161" i="3"/>
  <c r="D161" i="3"/>
  <c r="G161" i="3"/>
  <c r="H161" i="3"/>
  <c r="B161" i="3"/>
  <c r="A162" i="3"/>
  <c r="B162" i="3"/>
  <c r="D162" i="3"/>
  <c r="G162" i="3"/>
  <c r="C162" i="3"/>
  <c r="E162" i="3"/>
  <c r="H162" i="3"/>
  <c r="A163" i="3"/>
  <c r="C163" i="3"/>
  <c r="E163" i="3"/>
  <c r="D163" i="3"/>
  <c r="G163" i="3"/>
  <c r="H163" i="3"/>
  <c r="B163" i="3"/>
  <c r="A164" i="3"/>
  <c r="B164" i="3"/>
  <c r="D164" i="3"/>
  <c r="G164" i="3"/>
  <c r="C164" i="3"/>
  <c r="E164" i="3"/>
  <c r="H164" i="3"/>
  <c r="A165" i="3"/>
  <c r="C165" i="3"/>
  <c r="E165" i="3"/>
  <c r="D165" i="3"/>
  <c r="G165" i="3"/>
  <c r="H165" i="3"/>
  <c r="B165" i="3"/>
  <c r="A166" i="3"/>
  <c r="B166" i="3"/>
  <c r="D166" i="3"/>
  <c r="G166" i="3"/>
  <c r="C166" i="3"/>
  <c r="E166" i="3"/>
  <c r="H166" i="3"/>
  <c r="A167" i="3"/>
  <c r="C167" i="3"/>
  <c r="D167" i="3"/>
  <c r="E167" i="3"/>
  <c r="G167" i="3"/>
  <c r="H167" i="3"/>
  <c r="B167" i="3"/>
  <c r="A168" i="3"/>
  <c r="B168" i="3"/>
  <c r="D168" i="3"/>
  <c r="G168" i="3"/>
  <c r="C168" i="3"/>
  <c r="E168" i="3"/>
  <c r="H168" i="3"/>
  <c r="A169" i="3"/>
  <c r="C169" i="3"/>
  <c r="E169" i="3"/>
  <c r="D169" i="3"/>
  <c r="G169" i="3"/>
  <c r="H169" i="3"/>
  <c r="B169" i="3"/>
  <c r="A170" i="3"/>
  <c r="B170" i="3"/>
  <c r="D170" i="3"/>
  <c r="G170" i="3"/>
  <c r="C170" i="3"/>
  <c r="E170" i="3"/>
  <c r="H170" i="3"/>
  <c r="A171" i="3"/>
  <c r="C171" i="3"/>
  <c r="E171" i="3"/>
  <c r="D171" i="3"/>
  <c r="F171" i="3"/>
  <c r="G171" i="3"/>
  <c r="H171" i="3"/>
  <c r="B171" i="3"/>
  <c r="A172" i="3"/>
  <c r="C172" i="3"/>
  <c r="E172" i="3"/>
  <c r="D172" i="3"/>
  <c r="F172" i="3"/>
  <c r="G172" i="3"/>
  <c r="H172" i="3"/>
  <c r="B172" i="3"/>
  <c r="A173" i="3"/>
  <c r="C173" i="3"/>
  <c r="E173" i="3"/>
  <c r="D173" i="3"/>
  <c r="F173" i="3"/>
  <c r="G173" i="3"/>
  <c r="H173" i="3"/>
  <c r="B173" i="3"/>
  <c r="A174" i="3"/>
  <c r="C174" i="3"/>
  <c r="E174" i="3"/>
  <c r="D174" i="3"/>
  <c r="F174" i="3"/>
  <c r="G174" i="3"/>
  <c r="H174" i="3"/>
  <c r="B174" i="3"/>
  <c r="A175" i="3"/>
  <c r="C175" i="3"/>
  <c r="E175" i="3"/>
  <c r="D175" i="3"/>
  <c r="F175" i="3"/>
  <c r="G175" i="3"/>
  <c r="H175" i="3"/>
  <c r="B175" i="3"/>
  <c r="A176" i="3"/>
  <c r="C176" i="3"/>
  <c r="E176" i="3"/>
  <c r="D176" i="3"/>
  <c r="G176" i="3"/>
  <c r="H176" i="3"/>
  <c r="B176" i="3"/>
  <c r="A177" i="3"/>
  <c r="B177" i="3"/>
  <c r="D177" i="3"/>
  <c r="G177" i="3"/>
  <c r="C177" i="3"/>
  <c r="E177" i="3"/>
  <c r="H177" i="3"/>
  <c r="A178" i="3"/>
  <c r="C178" i="3"/>
  <c r="E178" i="3"/>
  <c r="D178" i="3"/>
  <c r="G178" i="3"/>
  <c r="H178" i="3"/>
  <c r="B178" i="3"/>
  <c r="A179" i="3"/>
  <c r="B179" i="3"/>
  <c r="D179" i="3"/>
  <c r="G179" i="3"/>
  <c r="C179" i="3"/>
  <c r="E179" i="3"/>
  <c r="H179" i="3"/>
  <c r="A180" i="3"/>
  <c r="C180" i="3"/>
  <c r="D180" i="3"/>
  <c r="E180" i="3"/>
  <c r="G180" i="3"/>
  <c r="H180" i="3"/>
  <c r="B180" i="3"/>
  <c r="A181" i="3"/>
  <c r="B181" i="3"/>
  <c r="D181" i="3"/>
  <c r="G181" i="3"/>
  <c r="C181" i="3"/>
  <c r="E181" i="3"/>
  <c r="H181" i="3"/>
  <c r="A182" i="3"/>
  <c r="C182" i="3"/>
  <c r="E182" i="3"/>
  <c r="D182" i="3"/>
  <c r="G182" i="3"/>
  <c r="H182" i="3"/>
  <c r="B182" i="3"/>
  <c r="A183" i="3"/>
  <c r="B183" i="3"/>
  <c r="D183" i="3"/>
  <c r="G183" i="3"/>
  <c r="C183" i="3"/>
  <c r="E183" i="3"/>
  <c r="H183" i="3"/>
  <c r="A184" i="3"/>
  <c r="C184" i="3"/>
  <c r="E184" i="3"/>
  <c r="D184" i="3"/>
  <c r="G184" i="3"/>
  <c r="H184" i="3"/>
  <c r="B184" i="3"/>
  <c r="A185" i="3"/>
  <c r="B185" i="3"/>
  <c r="D185" i="3"/>
  <c r="G185" i="3"/>
  <c r="C185" i="3"/>
  <c r="E185" i="3"/>
  <c r="H185" i="3"/>
  <c r="A186" i="3"/>
  <c r="C186" i="3"/>
  <c r="E186" i="3"/>
  <c r="D186" i="3"/>
  <c r="G186" i="3"/>
  <c r="H186" i="3"/>
  <c r="B186" i="3"/>
  <c r="A187" i="3"/>
  <c r="B187" i="3"/>
  <c r="D187" i="3"/>
  <c r="G187" i="3"/>
  <c r="C187" i="3"/>
  <c r="E187" i="3"/>
  <c r="H187" i="3"/>
  <c r="A188" i="3"/>
  <c r="C188" i="3"/>
  <c r="D188" i="3"/>
  <c r="E188" i="3"/>
  <c r="G188" i="3"/>
  <c r="H188" i="3"/>
  <c r="B188" i="3"/>
  <c r="A189" i="3"/>
  <c r="B189" i="3"/>
  <c r="D189" i="3"/>
  <c r="G189" i="3"/>
  <c r="C189" i="3"/>
  <c r="E189" i="3"/>
  <c r="H189" i="3"/>
  <c r="A190" i="3"/>
  <c r="C190" i="3"/>
  <c r="E190" i="3"/>
  <c r="D190" i="3"/>
  <c r="G190" i="3"/>
  <c r="H190" i="3"/>
  <c r="B190" i="3"/>
  <c r="A191" i="3"/>
  <c r="B191" i="3"/>
  <c r="D191" i="3"/>
  <c r="G191" i="3"/>
  <c r="C191" i="3"/>
  <c r="E191" i="3"/>
  <c r="H191" i="3"/>
  <c r="A192" i="3"/>
  <c r="C192" i="3"/>
  <c r="E192" i="3"/>
  <c r="D192" i="3"/>
  <c r="G192" i="3"/>
  <c r="H192" i="3"/>
  <c r="B192" i="3"/>
  <c r="A193" i="3"/>
  <c r="B193" i="3"/>
  <c r="D193" i="3"/>
  <c r="G193" i="3"/>
  <c r="C193" i="3"/>
  <c r="E193" i="3"/>
  <c r="H193" i="3"/>
  <c r="A194" i="3"/>
  <c r="C194" i="3"/>
  <c r="E194" i="3"/>
  <c r="D194" i="3"/>
  <c r="G194" i="3"/>
  <c r="H194" i="3"/>
  <c r="B194" i="3"/>
  <c r="A195" i="3"/>
  <c r="B195" i="3"/>
  <c r="D195" i="3"/>
  <c r="G195" i="3"/>
  <c r="C195" i="3"/>
  <c r="E195" i="3"/>
  <c r="H195" i="3"/>
  <c r="A196" i="3"/>
  <c r="C196" i="3"/>
  <c r="D196" i="3"/>
  <c r="E196" i="3"/>
  <c r="G196" i="3"/>
  <c r="H196" i="3"/>
  <c r="B196" i="3"/>
  <c r="A197" i="3"/>
  <c r="B197" i="3"/>
  <c r="D197" i="3"/>
  <c r="G197" i="3"/>
  <c r="C197" i="3"/>
  <c r="E197" i="3"/>
  <c r="H197" i="3"/>
  <c r="A198" i="3"/>
  <c r="C198" i="3"/>
  <c r="E198" i="3"/>
  <c r="D198" i="3"/>
  <c r="G198" i="3"/>
  <c r="H198" i="3"/>
  <c r="B198" i="3"/>
  <c r="A199" i="3"/>
  <c r="B199" i="3"/>
  <c r="D199" i="3"/>
  <c r="G199" i="3"/>
  <c r="C199" i="3"/>
  <c r="E199" i="3"/>
  <c r="H199" i="3"/>
  <c r="A200" i="3"/>
  <c r="C200" i="3"/>
  <c r="E200" i="3"/>
  <c r="D200" i="3"/>
  <c r="G200" i="3"/>
  <c r="H200" i="3"/>
  <c r="B200" i="3"/>
  <c r="A201" i="3"/>
  <c r="B201" i="3"/>
  <c r="D201" i="3"/>
  <c r="G201" i="3"/>
  <c r="C201" i="3"/>
  <c r="E201" i="3"/>
  <c r="H201" i="3"/>
  <c r="A202" i="3"/>
  <c r="C202" i="3"/>
  <c r="E202" i="3"/>
  <c r="D202" i="3"/>
  <c r="G202" i="3"/>
  <c r="H202" i="3"/>
  <c r="B202" i="3"/>
  <c r="A203" i="3"/>
  <c r="B203" i="3"/>
  <c r="D203" i="3"/>
  <c r="G203" i="3"/>
  <c r="C203" i="3"/>
  <c r="E203" i="3"/>
  <c r="H203" i="3"/>
  <c r="A204" i="3"/>
  <c r="C204" i="3"/>
  <c r="D204" i="3"/>
  <c r="E204" i="3"/>
  <c r="G204" i="3"/>
  <c r="H204" i="3"/>
  <c r="B204" i="3"/>
  <c r="A205" i="3"/>
  <c r="B205" i="3"/>
  <c r="D205" i="3"/>
  <c r="G205" i="3"/>
  <c r="C205" i="3"/>
  <c r="E205" i="3"/>
  <c r="H205" i="3"/>
  <c r="A206" i="3"/>
  <c r="C206" i="3"/>
  <c r="E206" i="3"/>
  <c r="D206" i="3"/>
  <c r="G206" i="3"/>
  <c r="H206" i="3"/>
  <c r="B206" i="3"/>
  <c r="A207" i="3"/>
  <c r="B207" i="3"/>
  <c r="D207" i="3"/>
  <c r="G207" i="3"/>
  <c r="C207" i="3"/>
  <c r="E207" i="3"/>
  <c r="H207" i="3"/>
  <c r="A208" i="3"/>
  <c r="C208" i="3"/>
  <c r="E208" i="3"/>
  <c r="D208" i="3"/>
  <c r="G208" i="3"/>
  <c r="H208" i="3"/>
  <c r="B208" i="3"/>
  <c r="A209" i="3"/>
  <c r="B209" i="3"/>
  <c r="D209" i="3"/>
  <c r="G209" i="3"/>
  <c r="C209" i="3"/>
  <c r="E209" i="3"/>
  <c r="H209" i="3"/>
  <c r="A210" i="3"/>
  <c r="C210" i="3"/>
  <c r="E210" i="3"/>
  <c r="D210" i="3"/>
  <c r="G210" i="3"/>
  <c r="H210" i="3"/>
  <c r="B210" i="3"/>
  <c r="A211" i="3"/>
  <c r="B211" i="3"/>
  <c r="D211" i="3"/>
  <c r="G211" i="3"/>
  <c r="C211" i="3"/>
  <c r="E211" i="3"/>
  <c r="H211" i="3"/>
  <c r="A212" i="3"/>
  <c r="C212" i="3"/>
  <c r="D212" i="3"/>
  <c r="E212" i="3"/>
  <c r="G212" i="3"/>
  <c r="H212" i="3"/>
  <c r="B212" i="3"/>
  <c r="A213" i="3"/>
  <c r="B213" i="3"/>
  <c r="D213" i="3"/>
  <c r="G213" i="3"/>
  <c r="C213" i="3"/>
  <c r="E213" i="3"/>
  <c r="H213" i="3"/>
  <c r="A214" i="3"/>
  <c r="C214" i="3"/>
  <c r="E214" i="3"/>
  <c r="D214" i="3"/>
  <c r="G214" i="3"/>
  <c r="H214" i="3"/>
  <c r="B214" i="3"/>
  <c r="A215" i="3"/>
  <c r="B215" i="3"/>
  <c r="D215" i="3"/>
  <c r="G215" i="3"/>
  <c r="C215" i="3"/>
  <c r="E215" i="3"/>
  <c r="H215" i="3"/>
  <c r="A216" i="3"/>
  <c r="C216" i="3"/>
  <c r="E216" i="3"/>
  <c r="D216" i="3"/>
  <c r="G216" i="3"/>
  <c r="H216" i="3"/>
  <c r="B216" i="3"/>
  <c r="A217" i="3"/>
  <c r="B217" i="3"/>
  <c r="D217" i="3"/>
  <c r="G217" i="3"/>
  <c r="C217" i="3"/>
  <c r="E217" i="3"/>
  <c r="H217" i="3"/>
  <c r="A218" i="3"/>
  <c r="C218" i="3"/>
  <c r="E218" i="3"/>
  <c r="D218" i="3"/>
  <c r="G218" i="3"/>
  <c r="H218" i="3"/>
  <c r="B218" i="3"/>
  <c r="A219" i="3"/>
  <c r="B219" i="3"/>
  <c r="D219" i="3"/>
  <c r="G219" i="3"/>
  <c r="C219" i="3"/>
  <c r="E219" i="3"/>
  <c r="H219" i="3"/>
  <c r="A220" i="3"/>
  <c r="C220" i="3"/>
  <c r="D220" i="3"/>
  <c r="E220" i="3"/>
  <c r="G220" i="3"/>
  <c r="H220" i="3"/>
  <c r="B220" i="3"/>
  <c r="A221" i="3"/>
  <c r="B221" i="3"/>
  <c r="D221" i="3"/>
  <c r="G221" i="3"/>
  <c r="C221" i="3"/>
  <c r="E221" i="3"/>
  <c r="H221" i="3"/>
  <c r="A222" i="3"/>
  <c r="C222" i="3"/>
  <c r="E222" i="3"/>
  <c r="D222" i="3"/>
  <c r="G222" i="3"/>
  <c r="H222" i="3"/>
  <c r="B222" i="3"/>
  <c r="A223" i="3"/>
  <c r="B223" i="3"/>
  <c r="D223" i="3"/>
  <c r="G223" i="3"/>
  <c r="C223" i="3"/>
  <c r="E223" i="3"/>
  <c r="H223" i="3"/>
  <c r="A224" i="3"/>
  <c r="C224" i="3"/>
  <c r="E224" i="3"/>
  <c r="D224" i="3"/>
  <c r="G224" i="3"/>
  <c r="H224" i="3"/>
  <c r="B224" i="3"/>
  <c r="A225" i="3"/>
  <c r="B225" i="3"/>
  <c r="D225" i="3"/>
  <c r="G225" i="3"/>
  <c r="C225" i="3"/>
  <c r="E225" i="3"/>
  <c r="H225" i="3"/>
  <c r="A226" i="3"/>
  <c r="C226" i="3"/>
  <c r="E226" i="3"/>
  <c r="D226" i="3"/>
  <c r="G226" i="3"/>
  <c r="H226" i="3"/>
  <c r="B226" i="3"/>
  <c r="A227" i="3"/>
  <c r="B227" i="3"/>
  <c r="D227" i="3"/>
  <c r="G227" i="3"/>
  <c r="C227" i="3"/>
  <c r="E227" i="3"/>
  <c r="H227" i="3"/>
  <c r="A228" i="3"/>
  <c r="C228" i="3"/>
  <c r="D228" i="3"/>
  <c r="E228" i="3"/>
  <c r="G228" i="3"/>
  <c r="H228" i="3"/>
  <c r="B228" i="3"/>
  <c r="A229" i="3"/>
  <c r="B229" i="3"/>
  <c r="D229" i="3"/>
  <c r="G229" i="3"/>
  <c r="C229" i="3"/>
  <c r="E229" i="3"/>
  <c r="H229" i="3"/>
  <c r="A230" i="3"/>
  <c r="C230" i="3"/>
  <c r="E230" i="3"/>
  <c r="D230" i="3"/>
  <c r="G230" i="3"/>
  <c r="H230" i="3"/>
  <c r="B230" i="3"/>
  <c r="A231" i="3"/>
  <c r="B231" i="3"/>
  <c r="D231" i="3"/>
  <c r="G231" i="3"/>
  <c r="C231" i="3"/>
  <c r="E231" i="3"/>
  <c r="H231" i="3"/>
  <c r="A232" i="3"/>
  <c r="C232" i="3"/>
  <c r="E232" i="3"/>
  <c r="D232" i="3"/>
  <c r="G232" i="3"/>
  <c r="H232" i="3"/>
  <c r="B232" i="3"/>
  <c r="A233" i="3"/>
  <c r="B233" i="3"/>
  <c r="D233" i="3"/>
  <c r="G233" i="3"/>
  <c r="C233" i="3"/>
  <c r="E233" i="3"/>
  <c r="H233" i="3"/>
  <c r="A234" i="3"/>
  <c r="C234" i="3"/>
  <c r="E234" i="3"/>
  <c r="D234" i="3"/>
  <c r="G234" i="3"/>
  <c r="H234" i="3"/>
  <c r="B234" i="3"/>
  <c r="A235" i="3"/>
  <c r="B235" i="3"/>
  <c r="D235" i="3"/>
  <c r="G235" i="3"/>
  <c r="C235" i="3"/>
  <c r="E235" i="3"/>
  <c r="H235" i="3"/>
  <c r="A236" i="3"/>
  <c r="C236" i="3"/>
  <c r="D236" i="3"/>
  <c r="E236" i="3"/>
  <c r="G236" i="3"/>
  <c r="H236" i="3"/>
  <c r="B236" i="3"/>
  <c r="A237" i="3"/>
  <c r="B237" i="3"/>
  <c r="D237" i="3"/>
  <c r="G237" i="3"/>
  <c r="C237" i="3"/>
  <c r="E237" i="3"/>
  <c r="H237" i="3"/>
  <c r="A238" i="3"/>
  <c r="C238" i="3"/>
  <c r="E238" i="3"/>
  <c r="D238" i="3"/>
  <c r="G238" i="3"/>
  <c r="H238" i="3"/>
  <c r="B238" i="3"/>
  <c r="A239" i="3"/>
  <c r="B239" i="3"/>
  <c r="D239" i="3"/>
  <c r="G239" i="3"/>
  <c r="C239" i="3"/>
  <c r="E239" i="3"/>
  <c r="H239" i="3"/>
  <c r="A240" i="3"/>
  <c r="C240" i="3"/>
  <c r="E240" i="3"/>
  <c r="D240" i="3"/>
  <c r="G240" i="3"/>
  <c r="H240" i="3"/>
  <c r="B240" i="3"/>
  <c r="A241" i="3"/>
  <c r="B241" i="3"/>
  <c r="D241" i="3"/>
  <c r="G241" i="3"/>
  <c r="C241" i="3"/>
  <c r="E241" i="3"/>
  <c r="H241" i="3"/>
  <c r="A242" i="3"/>
  <c r="C242" i="3"/>
  <c r="E242" i="3"/>
  <c r="D242" i="3"/>
  <c r="G242" i="3"/>
  <c r="H242" i="3"/>
  <c r="B242" i="3"/>
  <c r="A243" i="3"/>
  <c r="B243" i="3"/>
  <c r="D243" i="3"/>
  <c r="G243" i="3"/>
  <c r="C243" i="3"/>
  <c r="E243" i="3"/>
  <c r="H243" i="3"/>
  <c r="A244" i="3"/>
  <c r="C244" i="3"/>
  <c r="D244" i="3"/>
  <c r="E244" i="3"/>
  <c r="G244" i="3"/>
  <c r="H244" i="3"/>
  <c r="B244" i="3"/>
  <c r="A245" i="3"/>
  <c r="B245" i="3"/>
  <c r="D245" i="3"/>
  <c r="G245" i="3"/>
  <c r="C245" i="3"/>
  <c r="E245" i="3"/>
  <c r="H245" i="3"/>
  <c r="A246" i="3"/>
  <c r="C246" i="3"/>
  <c r="E246" i="3"/>
  <c r="D246" i="3"/>
  <c r="G246" i="3"/>
  <c r="H246" i="3"/>
  <c r="B246" i="3"/>
  <c r="A247" i="3"/>
  <c r="B247" i="3"/>
  <c r="D247" i="3"/>
  <c r="G247" i="3"/>
  <c r="C247" i="3"/>
  <c r="E247" i="3"/>
  <c r="H247" i="3"/>
  <c r="A248" i="3"/>
  <c r="C248" i="3"/>
  <c r="E248" i="3"/>
  <c r="D248" i="3"/>
  <c r="G248" i="3"/>
  <c r="H248" i="3"/>
  <c r="B248" i="3"/>
  <c r="A249" i="3"/>
  <c r="B249" i="3"/>
  <c r="D249" i="3"/>
  <c r="G249" i="3"/>
  <c r="C249" i="3"/>
  <c r="E249" i="3"/>
  <c r="H249" i="3"/>
  <c r="A250" i="3"/>
  <c r="C250" i="3"/>
  <c r="E250" i="3"/>
  <c r="D250" i="3"/>
  <c r="G250" i="3"/>
  <c r="H250" i="3"/>
  <c r="B250" i="3"/>
  <c r="A251" i="3"/>
  <c r="B251" i="3"/>
  <c r="D251" i="3"/>
  <c r="G251" i="3"/>
  <c r="C251" i="3"/>
  <c r="E251" i="3"/>
  <c r="H251" i="3"/>
  <c r="A252" i="3"/>
  <c r="C252" i="3"/>
  <c r="D252" i="3"/>
  <c r="E252" i="3"/>
  <c r="G252" i="3"/>
  <c r="H252" i="3"/>
  <c r="B252" i="3"/>
  <c r="A253" i="3"/>
  <c r="B253" i="3"/>
  <c r="D253" i="3"/>
  <c r="G253" i="3"/>
  <c r="C253" i="3"/>
  <c r="E253" i="3"/>
  <c r="H253" i="3"/>
  <c r="A254" i="3"/>
  <c r="C254" i="3"/>
  <c r="E254" i="3"/>
  <c r="D254" i="3"/>
  <c r="G254" i="3"/>
  <c r="H254" i="3"/>
  <c r="B254" i="3"/>
  <c r="A255" i="3"/>
  <c r="B255" i="3"/>
  <c r="D255" i="3"/>
  <c r="G255" i="3"/>
  <c r="C255" i="3"/>
  <c r="E255" i="3"/>
  <c r="H255" i="3"/>
  <c r="A256" i="3"/>
  <c r="C256" i="3"/>
  <c r="E256" i="3"/>
  <c r="D256" i="3"/>
  <c r="G256" i="3"/>
  <c r="H256" i="3"/>
  <c r="B256" i="3"/>
  <c r="A257" i="3"/>
  <c r="B257" i="3"/>
  <c r="D257" i="3"/>
  <c r="G257" i="3"/>
  <c r="C257" i="3"/>
  <c r="E257" i="3"/>
  <c r="H257" i="3"/>
  <c r="A258" i="3"/>
  <c r="C258" i="3"/>
  <c r="E258" i="3"/>
  <c r="D258" i="3"/>
  <c r="G258" i="3"/>
  <c r="H258" i="3"/>
  <c r="B258" i="3"/>
  <c r="A259" i="3"/>
  <c r="B259" i="3"/>
  <c r="D259" i="3"/>
  <c r="G259" i="3"/>
  <c r="C259" i="3"/>
  <c r="E259" i="3"/>
  <c r="H259" i="3"/>
  <c r="A260" i="3"/>
  <c r="C260" i="3"/>
  <c r="D260" i="3"/>
  <c r="E260" i="3"/>
  <c r="G260" i="3"/>
  <c r="H260" i="3"/>
  <c r="B260" i="3"/>
  <c r="A261" i="3"/>
  <c r="B261" i="3"/>
  <c r="D261" i="3"/>
  <c r="G261" i="3"/>
  <c r="C261" i="3"/>
  <c r="E261" i="3"/>
  <c r="H261" i="3"/>
  <c r="A262" i="3"/>
  <c r="C262" i="3"/>
  <c r="E262" i="3"/>
  <c r="D262" i="3"/>
  <c r="G262" i="3"/>
  <c r="H262" i="3"/>
  <c r="B262" i="3"/>
  <c r="A263" i="3"/>
  <c r="B263" i="3"/>
  <c r="D263" i="3"/>
  <c r="G263" i="3"/>
  <c r="C263" i="3"/>
  <c r="E263" i="3"/>
  <c r="H263" i="3"/>
  <c r="A264" i="3"/>
  <c r="C264" i="3"/>
  <c r="E264" i="3"/>
  <c r="D264" i="3"/>
  <c r="G264" i="3"/>
  <c r="H264" i="3"/>
  <c r="B264" i="3"/>
  <c r="A265" i="3"/>
  <c r="B265" i="3"/>
  <c r="D265" i="3"/>
  <c r="G265" i="3"/>
  <c r="C265" i="3"/>
  <c r="E265" i="3"/>
  <c r="H265" i="3"/>
  <c r="A266" i="3"/>
  <c r="C266" i="3"/>
  <c r="E266" i="3"/>
  <c r="D266" i="3"/>
  <c r="G266" i="3"/>
  <c r="H266" i="3"/>
  <c r="B266" i="3"/>
  <c r="A267" i="3"/>
  <c r="B267" i="3"/>
  <c r="D267" i="3"/>
  <c r="G267" i="3"/>
  <c r="C267" i="3"/>
  <c r="E267" i="3"/>
  <c r="H267" i="3"/>
  <c r="A268" i="3"/>
  <c r="C268" i="3"/>
  <c r="D268" i="3"/>
  <c r="E268" i="3"/>
  <c r="G268" i="3"/>
  <c r="H268" i="3"/>
  <c r="B268" i="3"/>
  <c r="A269" i="3"/>
  <c r="B269" i="3"/>
  <c r="D269" i="3"/>
  <c r="G269" i="3"/>
  <c r="C269" i="3"/>
  <c r="E269" i="3"/>
  <c r="H269" i="3"/>
  <c r="A270" i="3"/>
  <c r="C270" i="3"/>
  <c r="E270" i="3"/>
  <c r="D270" i="3"/>
  <c r="G270" i="3"/>
  <c r="H270" i="3"/>
  <c r="B270" i="3"/>
  <c r="A271" i="3"/>
  <c r="B271" i="3"/>
  <c r="D271" i="3"/>
  <c r="G271" i="3"/>
  <c r="C271" i="3"/>
  <c r="E271" i="3"/>
  <c r="H271" i="3"/>
  <c r="A272" i="3"/>
  <c r="C272" i="3"/>
  <c r="E272" i="3"/>
  <c r="D272" i="3"/>
  <c r="G272" i="3"/>
  <c r="H272" i="3"/>
  <c r="B272" i="3"/>
  <c r="A273" i="3"/>
  <c r="B273" i="3"/>
  <c r="D273" i="3"/>
  <c r="G273" i="3"/>
  <c r="C273" i="3"/>
  <c r="E273" i="3"/>
  <c r="H273" i="3"/>
  <c r="A274" i="3"/>
  <c r="C274" i="3"/>
  <c r="E274" i="3"/>
  <c r="D274" i="3"/>
  <c r="G274" i="3"/>
  <c r="H274" i="3"/>
  <c r="B274" i="3"/>
  <c r="A275" i="3"/>
  <c r="B275" i="3"/>
  <c r="D275" i="3"/>
  <c r="G275" i="3"/>
  <c r="C275" i="3"/>
  <c r="E275" i="3"/>
  <c r="H275" i="3"/>
  <c r="A276" i="3"/>
  <c r="C276" i="3"/>
  <c r="D276" i="3"/>
  <c r="E276" i="3"/>
  <c r="G276" i="3"/>
  <c r="H276" i="3"/>
  <c r="B276" i="3"/>
  <c r="A277" i="3"/>
  <c r="B277" i="3"/>
  <c r="D277" i="3"/>
  <c r="G277" i="3"/>
  <c r="C277" i="3"/>
  <c r="E277" i="3"/>
  <c r="H277" i="3"/>
  <c r="A278" i="3"/>
  <c r="C278" i="3"/>
  <c r="E278" i="3"/>
  <c r="D278" i="3"/>
  <c r="G278" i="3"/>
  <c r="H278" i="3"/>
  <c r="B278" i="3"/>
  <c r="A279" i="3"/>
  <c r="B279" i="3"/>
  <c r="D279" i="3"/>
  <c r="G279" i="3"/>
  <c r="C279" i="3"/>
  <c r="E279" i="3"/>
  <c r="H279" i="3"/>
  <c r="A280" i="3"/>
  <c r="C280" i="3"/>
  <c r="E280" i="3"/>
  <c r="D280" i="3"/>
  <c r="G280" i="3"/>
  <c r="H280" i="3"/>
  <c r="B280" i="3"/>
  <c r="A281" i="3"/>
  <c r="B281" i="3"/>
  <c r="D281" i="3"/>
  <c r="G281" i="3"/>
  <c r="C281" i="3"/>
  <c r="E281" i="3"/>
  <c r="H281" i="3"/>
  <c r="A282" i="3"/>
  <c r="C282" i="3"/>
  <c r="E282" i="3"/>
  <c r="D282" i="3"/>
  <c r="G282" i="3"/>
  <c r="H282" i="3"/>
  <c r="B282" i="3"/>
  <c r="A283" i="3"/>
  <c r="B283" i="3"/>
  <c r="D283" i="3"/>
  <c r="G283" i="3"/>
  <c r="C283" i="3"/>
  <c r="E283" i="3"/>
  <c r="H283" i="3"/>
  <c r="A284" i="3"/>
  <c r="C284" i="3"/>
  <c r="D284" i="3"/>
  <c r="E284" i="3"/>
  <c r="G284" i="3"/>
  <c r="H284" i="3"/>
  <c r="B284" i="3"/>
  <c r="A285" i="3"/>
  <c r="B285" i="3"/>
  <c r="D285" i="3"/>
  <c r="G285" i="3"/>
  <c r="C285" i="3"/>
  <c r="E285" i="3"/>
  <c r="H285" i="3"/>
  <c r="A286" i="3"/>
  <c r="C286" i="3"/>
  <c r="E286" i="3"/>
  <c r="D286" i="3"/>
  <c r="G286" i="3"/>
  <c r="H286" i="3"/>
  <c r="B286" i="3"/>
  <c r="A287" i="3"/>
  <c r="B287" i="3"/>
  <c r="D287" i="3"/>
  <c r="G287" i="3"/>
  <c r="C287" i="3"/>
  <c r="E287" i="3"/>
  <c r="H287" i="3"/>
  <c r="A288" i="3"/>
  <c r="C288" i="3"/>
  <c r="E288" i="3"/>
  <c r="D288" i="3"/>
  <c r="G288" i="3"/>
  <c r="H288" i="3"/>
  <c r="B288" i="3"/>
  <c r="A289" i="3"/>
  <c r="B289" i="3"/>
  <c r="D289" i="3"/>
  <c r="G289" i="3"/>
  <c r="C289" i="3"/>
  <c r="E289" i="3"/>
  <c r="H289" i="3"/>
  <c r="A290" i="3"/>
  <c r="C290" i="3"/>
  <c r="E290" i="3"/>
  <c r="D290" i="3"/>
  <c r="G290" i="3"/>
  <c r="H290" i="3"/>
  <c r="B290" i="3"/>
  <c r="A291" i="3"/>
  <c r="B291" i="3"/>
  <c r="D291" i="3"/>
  <c r="G291" i="3"/>
  <c r="C291" i="3"/>
  <c r="E291" i="3"/>
  <c r="H291" i="3"/>
  <c r="A292" i="3"/>
  <c r="C292" i="3"/>
  <c r="D292" i="3"/>
  <c r="E292" i="3"/>
  <c r="G292" i="3"/>
  <c r="H292" i="3"/>
  <c r="B292" i="3"/>
  <c r="A293" i="3"/>
  <c r="B293" i="3"/>
  <c r="D293" i="3"/>
  <c r="G293" i="3"/>
  <c r="C293" i="3"/>
  <c r="E293" i="3"/>
  <c r="H293" i="3"/>
  <c r="A294" i="3"/>
  <c r="C294" i="3"/>
  <c r="E294" i="3"/>
  <c r="D294" i="3"/>
  <c r="G294" i="3"/>
  <c r="H294" i="3"/>
  <c r="B294" i="3"/>
  <c r="A295" i="3"/>
  <c r="B295" i="3"/>
  <c r="D295" i="3"/>
  <c r="G295" i="3"/>
  <c r="C295" i="3"/>
  <c r="E295" i="3"/>
  <c r="H295" i="3"/>
  <c r="A296" i="3"/>
  <c r="C296" i="3"/>
  <c r="E296" i="3"/>
  <c r="D296" i="3"/>
  <c r="G296" i="3"/>
  <c r="H296" i="3"/>
  <c r="B296" i="3"/>
  <c r="A297" i="3"/>
  <c r="B297" i="3"/>
  <c r="D297" i="3"/>
  <c r="G297" i="3"/>
  <c r="C297" i="3"/>
  <c r="E297" i="3"/>
  <c r="H297" i="3"/>
  <c r="A298" i="3"/>
  <c r="C298" i="3"/>
  <c r="E298" i="3"/>
  <c r="D298" i="3"/>
  <c r="G298" i="3"/>
  <c r="H298" i="3"/>
  <c r="B298" i="3"/>
  <c r="A299" i="3"/>
  <c r="B299" i="3"/>
  <c r="D299" i="3"/>
  <c r="G299" i="3"/>
  <c r="C299" i="3"/>
  <c r="E299" i="3"/>
  <c r="H299" i="3"/>
  <c r="A300" i="3"/>
  <c r="C300" i="3"/>
  <c r="D300" i="3"/>
  <c r="E300" i="3"/>
  <c r="G300" i="3"/>
  <c r="H300" i="3"/>
  <c r="B300" i="3"/>
  <c r="A301" i="3"/>
  <c r="B301" i="3"/>
  <c r="D301" i="3"/>
  <c r="G301" i="3"/>
  <c r="C301" i="3"/>
  <c r="E301" i="3"/>
  <c r="H301" i="3"/>
  <c r="A302" i="3"/>
  <c r="C302" i="3"/>
  <c r="E302" i="3"/>
  <c r="D302" i="3"/>
  <c r="G302" i="3"/>
  <c r="H302" i="3"/>
  <c r="B302" i="3"/>
  <c r="A303" i="3"/>
  <c r="B303" i="3"/>
  <c r="D303" i="3"/>
  <c r="G303" i="3"/>
  <c r="C303" i="3"/>
  <c r="E303" i="3"/>
  <c r="H303" i="3"/>
  <c r="A304" i="3"/>
  <c r="C304" i="3"/>
  <c r="E304" i="3"/>
  <c r="D304" i="3"/>
  <c r="G304" i="3"/>
  <c r="H304" i="3"/>
  <c r="B304" i="3"/>
  <c r="A305" i="3"/>
  <c r="B305" i="3"/>
  <c r="D305" i="3"/>
  <c r="G305" i="3"/>
  <c r="C305" i="3"/>
  <c r="E305" i="3"/>
  <c r="H305" i="3"/>
  <c r="A306" i="3"/>
  <c r="C306" i="3"/>
  <c r="E306" i="3"/>
  <c r="D306" i="3"/>
  <c r="G306" i="3"/>
  <c r="H306" i="3"/>
  <c r="B306" i="3"/>
  <c r="A307" i="3"/>
  <c r="B307" i="3"/>
  <c r="D307" i="3"/>
  <c r="G307" i="3"/>
  <c r="C307" i="3"/>
  <c r="E307" i="3"/>
  <c r="H307" i="3"/>
  <c r="A308" i="3"/>
  <c r="C308" i="3"/>
  <c r="D308" i="3"/>
  <c r="E308" i="3"/>
  <c r="G308" i="3"/>
  <c r="H308" i="3"/>
  <c r="B308" i="3"/>
  <c r="A309" i="3"/>
  <c r="B309" i="3"/>
  <c r="D309" i="3"/>
  <c r="G309" i="3"/>
  <c r="C309" i="3"/>
  <c r="E309" i="3"/>
  <c r="H309" i="3"/>
  <c r="A310" i="3"/>
  <c r="C310" i="3"/>
  <c r="E310" i="3"/>
  <c r="D310" i="3"/>
  <c r="G310" i="3"/>
  <c r="H310" i="3"/>
  <c r="B310" i="3"/>
  <c r="A311" i="3"/>
  <c r="B311" i="3"/>
  <c r="D311" i="3"/>
  <c r="G311" i="3"/>
  <c r="C311" i="3"/>
  <c r="E311" i="3"/>
  <c r="H311" i="3"/>
  <c r="A312" i="3"/>
  <c r="C312" i="3"/>
  <c r="E312" i="3"/>
  <c r="D312" i="3"/>
  <c r="G312" i="3"/>
  <c r="H312" i="3"/>
  <c r="B312" i="3"/>
  <c r="A313" i="3"/>
  <c r="B313" i="3"/>
  <c r="D313" i="3"/>
  <c r="G313" i="3"/>
  <c r="C313" i="3"/>
  <c r="E313" i="3"/>
  <c r="H313" i="3"/>
  <c r="A314" i="3"/>
  <c r="C314" i="3"/>
  <c r="E314" i="3"/>
  <c r="D314" i="3"/>
  <c r="G314" i="3"/>
  <c r="H314" i="3"/>
  <c r="B314" i="3"/>
  <c r="A315" i="3"/>
  <c r="B315" i="3"/>
  <c r="D315" i="3"/>
  <c r="G315" i="3"/>
  <c r="C315" i="3"/>
  <c r="E315" i="3"/>
  <c r="H315" i="3"/>
  <c r="A316" i="3"/>
  <c r="C316" i="3"/>
  <c r="D316" i="3"/>
  <c r="E316" i="3"/>
  <c r="G316" i="3"/>
  <c r="H316" i="3"/>
  <c r="B316" i="3"/>
  <c r="A317" i="3"/>
  <c r="B317" i="3"/>
  <c r="D317" i="3"/>
  <c r="G317" i="3"/>
  <c r="C317" i="3"/>
  <c r="E317" i="3"/>
  <c r="H317" i="3"/>
  <c r="A318" i="3"/>
  <c r="C318" i="3"/>
  <c r="E318" i="3"/>
  <c r="D318" i="3"/>
  <c r="G318" i="3"/>
  <c r="H318" i="3"/>
  <c r="B318" i="3"/>
  <c r="A319" i="3"/>
  <c r="B319" i="3"/>
  <c r="D319" i="3"/>
  <c r="G319" i="3"/>
  <c r="C319" i="3"/>
  <c r="E319" i="3"/>
  <c r="H319" i="3"/>
  <c r="A320" i="3"/>
  <c r="C320" i="3"/>
  <c r="E320" i="3"/>
  <c r="D320" i="3"/>
  <c r="G320" i="3"/>
  <c r="H320" i="3"/>
  <c r="B320" i="3"/>
  <c r="A321" i="3"/>
  <c r="B321" i="3"/>
  <c r="D321" i="3"/>
  <c r="G321" i="3"/>
  <c r="C321" i="3"/>
  <c r="E321" i="3"/>
  <c r="H321" i="3"/>
  <c r="N321" i="3"/>
  <c r="A322" i="3"/>
  <c r="B322" i="3"/>
  <c r="D322" i="3"/>
  <c r="G322" i="3"/>
  <c r="C322" i="3"/>
  <c r="E322" i="3"/>
  <c r="H322" i="3"/>
  <c r="A323" i="3"/>
  <c r="C323" i="3"/>
  <c r="E323" i="3"/>
  <c r="D323" i="3"/>
  <c r="G323" i="3"/>
  <c r="H323" i="3"/>
  <c r="B323" i="3"/>
  <c r="A324" i="3"/>
  <c r="B324" i="3"/>
  <c r="D324" i="3"/>
  <c r="G324" i="3"/>
  <c r="C324" i="3"/>
  <c r="E324" i="3"/>
  <c r="H324" i="3"/>
  <c r="A325" i="3"/>
  <c r="C325" i="3"/>
  <c r="D325" i="3"/>
  <c r="E325" i="3"/>
  <c r="G325" i="3"/>
  <c r="H325" i="3"/>
  <c r="B325" i="3"/>
  <c r="A11" i="4"/>
  <c r="B11" i="4"/>
  <c r="C11" i="4"/>
  <c r="D11" i="4"/>
  <c r="E11" i="4"/>
  <c r="A12" i="4"/>
  <c r="B12" i="4"/>
  <c r="C12" i="4"/>
  <c r="E12" i="4"/>
  <c r="D12" i="4"/>
  <c r="A13" i="4"/>
  <c r="B13" i="4"/>
  <c r="C13" i="4"/>
  <c r="E13" i="4"/>
  <c r="D13" i="4"/>
  <c r="A14" i="4"/>
  <c r="B14" i="4"/>
  <c r="C14" i="4"/>
  <c r="E14" i="4"/>
  <c r="D14" i="4"/>
  <c r="A15" i="4"/>
  <c r="B15" i="4"/>
  <c r="C15" i="4"/>
  <c r="E15" i="4"/>
  <c r="D15" i="4"/>
  <c r="A16" i="4"/>
  <c r="B16" i="4"/>
  <c r="C16" i="4"/>
  <c r="D16" i="4"/>
  <c r="A17" i="4"/>
  <c r="B17" i="4"/>
  <c r="C17" i="4"/>
  <c r="E17" i="4"/>
  <c r="D17" i="4"/>
  <c r="A18" i="4"/>
  <c r="B18" i="4"/>
  <c r="C18" i="4"/>
  <c r="E18" i="4"/>
  <c r="D18" i="4"/>
  <c r="A19" i="4"/>
  <c r="B19" i="4"/>
  <c r="C19" i="4"/>
  <c r="D19" i="4"/>
  <c r="A20" i="4"/>
  <c r="B20" i="4"/>
  <c r="C20" i="4"/>
  <c r="E20" i="4"/>
  <c r="D20" i="4"/>
  <c r="A21" i="4"/>
  <c r="B21" i="4"/>
  <c r="C21" i="4"/>
  <c r="E21" i="4"/>
  <c r="D21" i="4"/>
  <c r="A22" i="4"/>
  <c r="B22" i="4"/>
  <c r="C22" i="4"/>
  <c r="E22" i="4"/>
  <c r="D22" i="4"/>
  <c r="A23" i="4"/>
  <c r="B23" i="4"/>
  <c r="C23" i="4"/>
  <c r="D23" i="4"/>
  <c r="E23" i="4"/>
  <c r="A24" i="4"/>
  <c r="B24" i="4"/>
  <c r="C24" i="4"/>
  <c r="D24" i="4"/>
  <c r="E24" i="4"/>
  <c r="A25" i="4"/>
  <c r="B25" i="4"/>
  <c r="C25" i="4"/>
  <c r="E25" i="4"/>
  <c r="D25" i="4"/>
  <c r="A26" i="4"/>
  <c r="B26" i="4"/>
  <c r="C26" i="4"/>
  <c r="E26" i="4"/>
  <c r="D26" i="4"/>
  <c r="A27" i="4"/>
  <c r="B27" i="4"/>
  <c r="C27" i="4"/>
  <c r="D27" i="4"/>
  <c r="E27" i="4"/>
  <c r="A28" i="4"/>
  <c r="B28" i="4"/>
  <c r="C28" i="4"/>
  <c r="E28" i="4"/>
  <c r="D28" i="4"/>
  <c r="A29" i="4"/>
  <c r="B29" i="4"/>
  <c r="C29" i="4"/>
  <c r="E29" i="4"/>
  <c r="D29" i="4"/>
  <c r="A30" i="4"/>
  <c r="B30" i="4"/>
  <c r="C30" i="4"/>
  <c r="E30" i="4"/>
  <c r="D30" i="4"/>
  <c r="A31" i="4"/>
  <c r="B31" i="4"/>
  <c r="C31" i="4"/>
  <c r="D31" i="4"/>
  <c r="E31" i="4"/>
  <c r="A32" i="4"/>
  <c r="B32" i="4"/>
  <c r="C32" i="4"/>
  <c r="D32" i="4"/>
  <c r="E32" i="4"/>
  <c r="A33" i="4"/>
  <c r="B33" i="4"/>
  <c r="C33" i="4"/>
  <c r="E33" i="4"/>
  <c r="D33" i="4"/>
  <c r="A34" i="4"/>
  <c r="B34" i="4"/>
  <c r="C34" i="4"/>
  <c r="E34" i="4"/>
  <c r="D34" i="4"/>
  <c r="A35" i="4"/>
  <c r="B35" i="4"/>
  <c r="C35" i="4"/>
  <c r="D35" i="4"/>
  <c r="E35" i="4"/>
  <c r="A36" i="4"/>
  <c r="B36" i="4"/>
  <c r="C36" i="4"/>
  <c r="E36" i="4"/>
  <c r="D36" i="4"/>
  <c r="A37" i="4"/>
  <c r="B37" i="4"/>
  <c r="C37" i="4"/>
  <c r="E37" i="4"/>
  <c r="D37" i="4"/>
  <c r="A38" i="4"/>
  <c r="B38" i="4"/>
  <c r="C38" i="4"/>
  <c r="E38" i="4"/>
  <c r="D38" i="4"/>
  <c r="A39" i="4"/>
  <c r="B39" i="4"/>
  <c r="C39" i="4"/>
  <c r="D39" i="4"/>
  <c r="E39" i="4"/>
  <c r="A40" i="4"/>
  <c r="B40" i="4"/>
  <c r="C40" i="4"/>
  <c r="D40" i="4"/>
  <c r="E40" i="4"/>
  <c r="A41" i="4"/>
  <c r="B41" i="4"/>
  <c r="C41" i="4"/>
  <c r="E41" i="4"/>
  <c r="D41" i="4"/>
  <c r="A42" i="4"/>
  <c r="B42" i="4"/>
  <c r="C42" i="4"/>
  <c r="E42" i="4"/>
  <c r="D42" i="4"/>
  <c r="A43" i="4"/>
  <c r="B43" i="4"/>
  <c r="C43" i="4"/>
  <c r="D43" i="4"/>
  <c r="E43" i="4"/>
  <c r="A44" i="4"/>
  <c r="B44" i="4"/>
  <c r="C44" i="4"/>
  <c r="E44" i="4"/>
  <c r="D44" i="4"/>
  <c r="A45" i="4"/>
  <c r="B45" i="4"/>
  <c r="C45" i="4"/>
  <c r="E45" i="4"/>
  <c r="D45" i="4"/>
  <c r="A46" i="4"/>
  <c r="B46" i="4"/>
  <c r="C46" i="4"/>
  <c r="E46" i="4"/>
  <c r="D46" i="4"/>
  <c r="A47" i="4"/>
  <c r="B47" i="4"/>
  <c r="C47" i="4"/>
  <c r="D47" i="4"/>
  <c r="E47" i="4"/>
  <c r="A48" i="4"/>
  <c r="B48" i="4"/>
  <c r="C48" i="4"/>
  <c r="D48" i="4"/>
  <c r="E48" i="4"/>
  <c r="A49" i="4"/>
  <c r="B49" i="4"/>
  <c r="C49" i="4"/>
  <c r="E49" i="4"/>
  <c r="D49" i="4"/>
  <c r="A50" i="4"/>
  <c r="B50" i="4"/>
  <c r="C50" i="4"/>
  <c r="E50" i="4"/>
  <c r="D50" i="4"/>
  <c r="A51" i="4"/>
  <c r="B51" i="4"/>
  <c r="C51" i="4"/>
  <c r="D51" i="4"/>
  <c r="E51" i="4"/>
  <c r="A52" i="4"/>
  <c r="B52" i="4"/>
  <c r="C52" i="4"/>
  <c r="E52" i="4"/>
  <c r="D52" i="4"/>
  <c r="A53" i="4"/>
  <c r="B53" i="4"/>
  <c r="C53" i="4"/>
  <c r="E53" i="4"/>
  <c r="D53" i="4"/>
  <c r="A54" i="4"/>
  <c r="B54" i="4"/>
  <c r="C54" i="4"/>
  <c r="E54" i="4"/>
  <c r="D54" i="4"/>
  <c r="A55" i="4"/>
  <c r="B55" i="4"/>
  <c r="C55" i="4"/>
  <c r="D55" i="4"/>
  <c r="E55" i="4"/>
  <c r="A56" i="4"/>
  <c r="B56" i="4"/>
  <c r="C56" i="4"/>
  <c r="D56" i="4"/>
  <c r="E56" i="4"/>
  <c r="A57" i="4"/>
  <c r="B57" i="4"/>
  <c r="C57" i="4"/>
  <c r="E57" i="4"/>
  <c r="D57" i="4"/>
  <c r="A58" i="4"/>
  <c r="B58" i="4"/>
  <c r="C58" i="4"/>
  <c r="E58" i="4"/>
  <c r="D58" i="4"/>
  <c r="A59" i="4"/>
  <c r="B59" i="4"/>
  <c r="C59" i="4"/>
  <c r="D59" i="4"/>
  <c r="E59" i="4"/>
  <c r="A60" i="4"/>
  <c r="B60" i="4"/>
  <c r="C60" i="4"/>
  <c r="E60" i="4"/>
  <c r="D60" i="4"/>
  <c r="A61" i="4"/>
  <c r="B61" i="4"/>
  <c r="C61" i="4"/>
  <c r="E61" i="4"/>
  <c r="D61" i="4"/>
  <c r="A62" i="4"/>
  <c r="B62" i="4"/>
  <c r="C62" i="4"/>
  <c r="E62" i="4"/>
  <c r="D62" i="4"/>
  <c r="A63" i="4"/>
  <c r="B63" i="4"/>
  <c r="C63" i="4"/>
  <c r="D63" i="4"/>
  <c r="E63" i="4"/>
  <c r="A64" i="4"/>
  <c r="B64" i="4"/>
  <c r="C64" i="4"/>
  <c r="D64" i="4"/>
  <c r="E64" i="4"/>
  <c r="A65" i="4"/>
  <c r="B65" i="4"/>
  <c r="C65" i="4"/>
  <c r="E65" i="4"/>
  <c r="D65" i="4"/>
  <c r="A66" i="4"/>
  <c r="B66" i="4"/>
  <c r="C66" i="4"/>
  <c r="E66" i="4"/>
  <c r="D66" i="4"/>
  <c r="A67" i="4"/>
  <c r="B67" i="4"/>
  <c r="C67" i="4"/>
  <c r="D67" i="4"/>
  <c r="E67" i="4"/>
  <c r="A68" i="4"/>
  <c r="B68" i="4"/>
  <c r="C68" i="4"/>
  <c r="E68" i="4"/>
  <c r="D68" i="4"/>
  <c r="A69" i="4"/>
  <c r="B69" i="4"/>
  <c r="C69" i="4"/>
  <c r="E69" i="4"/>
  <c r="D69" i="4"/>
  <c r="A70" i="4"/>
  <c r="B70" i="4"/>
  <c r="C70" i="4"/>
  <c r="E70" i="4"/>
  <c r="D70" i="4"/>
  <c r="A71" i="4"/>
  <c r="B71" i="4"/>
  <c r="C71" i="4"/>
  <c r="D71" i="4"/>
  <c r="E71" i="4"/>
  <c r="A72" i="4"/>
  <c r="B72" i="4"/>
  <c r="C72" i="4"/>
  <c r="D72" i="4"/>
  <c r="E72" i="4"/>
  <c r="A73" i="4"/>
  <c r="B73" i="4"/>
  <c r="C73" i="4"/>
  <c r="E73" i="4"/>
  <c r="D73" i="4"/>
  <c r="A74" i="4"/>
  <c r="B74" i="4"/>
  <c r="C74" i="4"/>
  <c r="E74" i="4"/>
  <c r="D74" i="4"/>
  <c r="A75" i="4"/>
  <c r="B75" i="4"/>
  <c r="C75" i="4"/>
  <c r="D75" i="4"/>
  <c r="E75" i="4"/>
  <c r="A76" i="4"/>
  <c r="B76" i="4"/>
  <c r="C76" i="4"/>
  <c r="E76" i="4"/>
  <c r="D76" i="4"/>
  <c r="A77" i="4"/>
  <c r="B77" i="4"/>
  <c r="C77" i="4"/>
  <c r="E77" i="4"/>
  <c r="D77" i="4"/>
  <c r="A78" i="4"/>
  <c r="B78" i="4"/>
  <c r="C78" i="4"/>
  <c r="E78" i="4"/>
  <c r="D78" i="4"/>
  <c r="A79" i="4"/>
  <c r="B79" i="4"/>
  <c r="C79" i="4"/>
  <c r="D79" i="4"/>
  <c r="E79" i="4"/>
  <c r="A80" i="4"/>
  <c r="B80" i="4"/>
  <c r="C80" i="4"/>
  <c r="D80" i="4"/>
  <c r="E80" i="4"/>
  <c r="A81" i="4"/>
  <c r="B81" i="4"/>
  <c r="C81" i="4"/>
  <c r="E81" i="4"/>
  <c r="D81" i="4"/>
  <c r="A82" i="4"/>
  <c r="B82" i="4"/>
  <c r="C82" i="4"/>
  <c r="E82" i="4"/>
  <c r="D82" i="4"/>
  <c r="A83" i="4"/>
  <c r="B83" i="4"/>
  <c r="C83" i="4"/>
  <c r="D83" i="4"/>
  <c r="E83" i="4"/>
  <c r="A84" i="4"/>
  <c r="B84" i="4"/>
  <c r="C84" i="4"/>
  <c r="E84" i="4"/>
  <c r="D84" i="4"/>
  <c r="A85" i="4"/>
  <c r="B85" i="4"/>
  <c r="C85" i="4"/>
  <c r="E85" i="4"/>
  <c r="D85" i="4"/>
  <c r="K85" i="4"/>
  <c r="A86" i="4"/>
  <c r="B86" i="4"/>
  <c r="C86" i="4"/>
  <c r="D86" i="4"/>
  <c r="E86" i="4"/>
  <c r="A87" i="4"/>
  <c r="B87" i="4"/>
  <c r="C87" i="4"/>
  <c r="E87" i="4"/>
  <c r="D87" i="4"/>
  <c r="A88" i="4"/>
  <c r="B88" i="4"/>
  <c r="C88" i="4"/>
  <c r="E88" i="4"/>
  <c r="D88" i="4"/>
  <c r="A89" i="4"/>
  <c r="B89" i="4"/>
  <c r="C89" i="4"/>
  <c r="E89" i="4"/>
  <c r="D89" i="4"/>
  <c r="A90" i="4"/>
  <c r="B90" i="4"/>
  <c r="C90" i="4"/>
  <c r="D90" i="4"/>
  <c r="E90" i="4"/>
  <c r="A91" i="4"/>
  <c r="B91" i="4"/>
  <c r="C91" i="4"/>
  <c r="D91" i="4"/>
  <c r="E91" i="4"/>
  <c r="A92" i="4"/>
  <c r="B92" i="4"/>
  <c r="C92" i="4"/>
  <c r="E92" i="4"/>
  <c r="D92" i="4"/>
  <c r="A93" i="4"/>
  <c r="B93" i="4"/>
  <c r="C93" i="4"/>
  <c r="E93" i="4"/>
  <c r="D93" i="4"/>
  <c r="A94" i="4"/>
  <c r="B94" i="4"/>
  <c r="C94" i="4"/>
  <c r="D94" i="4"/>
  <c r="E94" i="4"/>
  <c r="A95" i="4"/>
  <c r="B95" i="4"/>
  <c r="C95" i="4"/>
  <c r="E95" i="4"/>
  <c r="D95" i="4"/>
  <c r="A96" i="4"/>
  <c r="B96" i="4"/>
  <c r="C96" i="4"/>
  <c r="E96" i="4"/>
  <c r="D96" i="4"/>
  <c r="A97" i="4"/>
  <c r="B97" i="4"/>
  <c r="C97" i="4"/>
  <c r="E97" i="4"/>
  <c r="D97" i="4"/>
  <c r="A98" i="4"/>
  <c r="B98" i="4"/>
  <c r="C98" i="4"/>
  <c r="D98" i="4"/>
  <c r="E98" i="4"/>
  <c r="A99" i="4"/>
  <c r="B99" i="4"/>
  <c r="C99" i="4"/>
  <c r="D99" i="4"/>
  <c r="E99" i="4"/>
  <c r="A100" i="4"/>
  <c r="B100" i="4"/>
  <c r="C100" i="4"/>
  <c r="E100" i="4"/>
  <c r="D100" i="4"/>
  <c r="A101" i="4"/>
  <c r="B101" i="4"/>
  <c r="C101" i="4"/>
  <c r="E101" i="4"/>
  <c r="D101" i="4"/>
  <c r="A102" i="4"/>
  <c r="B102" i="4"/>
  <c r="C102" i="4"/>
  <c r="D102" i="4"/>
  <c r="E102" i="4"/>
  <c r="A103" i="4"/>
  <c r="B103" i="4"/>
  <c r="C103" i="4"/>
  <c r="E103" i="4"/>
  <c r="D103" i="4"/>
  <c r="A104" i="4"/>
  <c r="B104" i="4"/>
  <c r="C104" i="4"/>
  <c r="E104" i="4"/>
  <c r="D104" i="4"/>
  <c r="A105" i="4"/>
  <c r="B105" i="4"/>
  <c r="C105" i="4"/>
  <c r="E105" i="4"/>
  <c r="D105" i="4"/>
  <c r="A106" i="4"/>
  <c r="B106" i="4"/>
  <c r="C106" i="4"/>
  <c r="D106" i="4"/>
  <c r="E106" i="4"/>
  <c r="A107" i="4"/>
  <c r="B107" i="4"/>
  <c r="C107" i="4"/>
  <c r="D107" i="4"/>
  <c r="E107" i="4"/>
  <c r="A108" i="4"/>
  <c r="B108" i="4"/>
  <c r="C108" i="4"/>
  <c r="E108" i="4"/>
  <c r="D108" i="4"/>
  <c r="A109" i="4"/>
  <c r="B109" i="4"/>
  <c r="C109" i="4"/>
  <c r="E109" i="4"/>
  <c r="D109" i="4"/>
  <c r="A110" i="4"/>
  <c r="B110" i="4"/>
  <c r="C110" i="4"/>
  <c r="D110" i="4"/>
  <c r="E110" i="4"/>
  <c r="A111" i="4"/>
  <c r="B111" i="4"/>
  <c r="C111" i="4"/>
  <c r="E111" i="4"/>
  <c r="D111" i="4"/>
  <c r="A112" i="4"/>
  <c r="B112" i="4"/>
  <c r="C112" i="4"/>
  <c r="E112" i="4"/>
  <c r="D112" i="4"/>
  <c r="A113" i="4"/>
  <c r="B113" i="4"/>
  <c r="C113" i="4"/>
  <c r="E113" i="4"/>
  <c r="D113" i="4"/>
  <c r="A114" i="4"/>
  <c r="B114" i="4"/>
  <c r="C114" i="4"/>
  <c r="D114" i="4"/>
  <c r="E114" i="4"/>
  <c r="A115" i="4"/>
  <c r="B115" i="4"/>
  <c r="C115" i="4"/>
  <c r="D115" i="4"/>
  <c r="E115" i="4"/>
  <c r="A116" i="4"/>
  <c r="B116" i="4"/>
  <c r="C116" i="4"/>
  <c r="E116" i="4"/>
  <c r="D116" i="4"/>
  <c r="A117" i="4"/>
  <c r="B117" i="4"/>
  <c r="C117" i="4"/>
  <c r="E117" i="4"/>
  <c r="D117" i="4"/>
  <c r="A118" i="4"/>
  <c r="B118" i="4"/>
  <c r="C118" i="4"/>
  <c r="D118" i="4"/>
  <c r="E118" i="4"/>
  <c r="A119" i="4"/>
  <c r="B119" i="4"/>
  <c r="C119" i="4"/>
  <c r="E119" i="4"/>
  <c r="D119" i="4"/>
  <c r="A120" i="4"/>
  <c r="B120" i="4"/>
  <c r="C120" i="4"/>
  <c r="E120" i="4"/>
  <c r="D120" i="4"/>
  <c r="A121" i="4"/>
  <c r="B121" i="4"/>
  <c r="C121" i="4"/>
  <c r="E121" i="4"/>
  <c r="D121" i="4"/>
  <c r="A122" i="4"/>
  <c r="B122" i="4"/>
  <c r="C122" i="4"/>
  <c r="D122" i="4"/>
  <c r="E122" i="4"/>
  <c r="A123" i="4"/>
  <c r="B123" i="4"/>
  <c r="C123" i="4"/>
  <c r="D123" i="4"/>
  <c r="E123" i="4"/>
  <c r="A124" i="4"/>
  <c r="B124" i="4"/>
  <c r="C124" i="4"/>
  <c r="E124" i="4"/>
  <c r="D124" i="4"/>
  <c r="A125" i="4"/>
  <c r="B125" i="4"/>
  <c r="C125" i="4"/>
  <c r="E125" i="4"/>
  <c r="D125" i="4"/>
  <c r="A126" i="4"/>
  <c r="B126" i="4"/>
  <c r="C126" i="4"/>
  <c r="D126" i="4"/>
  <c r="E126" i="4"/>
  <c r="A127" i="4"/>
  <c r="B127" i="4"/>
  <c r="C127" i="4"/>
  <c r="E127" i="4"/>
  <c r="D127" i="4"/>
  <c r="A128" i="4"/>
  <c r="B128" i="4"/>
  <c r="C128" i="4"/>
  <c r="E128" i="4"/>
  <c r="D128" i="4"/>
  <c r="A129" i="4"/>
  <c r="B129" i="4"/>
  <c r="C129" i="4"/>
  <c r="E129" i="4"/>
  <c r="D129" i="4"/>
  <c r="A130" i="4"/>
  <c r="B130" i="4"/>
  <c r="C130" i="4"/>
  <c r="D130" i="4"/>
  <c r="E130" i="4"/>
  <c r="A131" i="4"/>
  <c r="B131" i="4"/>
  <c r="C131" i="4"/>
  <c r="D131" i="4"/>
  <c r="E131" i="4"/>
  <c r="A132" i="4"/>
  <c r="B132" i="4"/>
  <c r="C132" i="4"/>
  <c r="E132" i="4"/>
  <c r="D132" i="4"/>
  <c r="A133" i="4"/>
  <c r="B133" i="4"/>
  <c r="C133" i="4"/>
  <c r="E133" i="4"/>
  <c r="D133" i="4"/>
  <c r="A134" i="4"/>
  <c r="B134" i="4"/>
  <c r="C134" i="4"/>
  <c r="D134" i="4"/>
  <c r="E134" i="4"/>
  <c r="A135" i="4"/>
  <c r="B135" i="4"/>
  <c r="C135" i="4"/>
  <c r="E135" i="4"/>
  <c r="D135" i="4"/>
  <c r="A136" i="4"/>
  <c r="B136" i="4"/>
  <c r="C136" i="4"/>
  <c r="E136" i="4"/>
  <c r="D136" i="4"/>
  <c r="A137" i="4"/>
  <c r="B137" i="4"/>
  <c r="C137" i="4"/>
  <c r="E137" i="4"/>
  <c r="D137" i="4"/>
  <c r="A138" i="4"/>
  <c r="B138" i="4"/>
  <c r="C138" i="4"/>
  <c r="D138" i="4"/>
  <c r="E138" i="4"/>
  <c r="A139" i="4"/>
  <c r="B139" i="4"/>
  <c r="C139" i="4"/>
  <c r="D139" i="4"/>
  <c r="E139" i="4"/>
  <c r="A140" i="4"/>
  <c r="B140" i="4"/>
  <c r="C140" i="4"/>
  <c r="E140" i="4"/>
  <c r="D140" i="4"/>
  <c r="A141" i="4"/>
  <c r="B141" i="4"/>
  <c r="C141" i="4"/>
  <c r="E141" i="4"/>
  <c r="D141" i="4"/>
  <c r="A142" i="4"/>
  <c r="B142" i="4"/>
  <c r="C142" i="4"/>
  <c r="D142" i="4"/>
  <c r="E142" i="4"/>
  <c r="A143" i="4"/>
  <c r="B143" i="4"/>
  <c r="C143" i="4"/>
  <c r="E143" i="4"/>
  <c r="D143" i="4"/>
  <c r="A144" i="4"/>
  <c r="B144" i="4"/>
  <c r="C144" i="4"/>
  <c r="E144" i="4"/>
  <c r="D144" i="4"/>
  <c r="A145" i="4"/>
  <c r="B145" i="4"/>
  <c r="C145" i="4"/>
  <c r="E145" i="4"/>
  <c r="D145" i="4"/>
  <c r="A146" i="4"/>
  <c r="B146" i="4"/>
  <c r="C146" i="4"/>
  <c r="D146" i="4"/>
  <c r="E146" i="4"/>
  <c r="A147" i="4"/>
  <c r="B147" i="4"/>
  <c r="C147" i="4"/>
  <c r="D147" i="4"/>
  <c r="E147" i="4"/>
  <c r="A148" i="4"/>
  <c r="B148" i="4"/>
  <c r="C148" i="4"/>
  <c r="E148" i="4"/>
  <c r="D148" i="4"/>
  <c r="A149" i="4"/>
  <c r="B149" i="4"/>
  <c r="C149" i="4"/>
  <c r="E149" i="4"/>
  <c r="D149" i="4"/>
  <c r="A150" i="4"/>
  <c r="B150" i="4"/>
  <c r="C150" i="4"/>
  <c r="D150" i="4"/>
  <c r="E150" i="4"/>
  <c r="A151" i="4"/>
  <c r="B151" i="4"/>
  <c r="C151" i="4"/>
  <c r="E151" i="4"/>
  <c r="D151" i="4"/>
  <c r="A152" i="4"/>
  <c r="B152" i="4"/>
  <c r="C152" i="4"/>
  <c r="E152" i="4"/>
  <c r="D152" i="4"/>
  <c r="A153" i="4"/>
  <c r="B153" i="4"/>
  <c r="C153" i="4"/>
  <c r="E153" i="4"/>
  <c r="D153" i="4"/>
  <c r="A154" i="4"/>
  <c r="B154" i="4"/>
  <c r="C154" i="4"/>
  <c r="D154" i="4"/>
  <c r="E154" i="4"/>
  <c r="A155" i="4"/>
  <c r="B155" i="4"/>
  <c r="C155" i="4"/>
  <c r="D155" i="4"/>
  <c r="E155" i="4"/>
  <c r="A156" i="4"/>
  <c r="B156" i="4"/>
  <c r="C156" i="4"/>
  <c r="E156" i="4"/>
  <c r="D156" i="4"/>
  <c r="A157" i="4"/>
  <c r="B157" i="4"/>
  <c r="C157" i="4"/>
  <c r="E157" i="4"/>
  <c r="D157" i="4"/>
  <c r="A158" i="4"/>
  <c r="B158" i="4"/>
  <c r="C158" i="4"/>
  <c r="D158" i="4"/>
  <c r="E158" i="4"/>
  <c r="A159" i="4"/>
  <c r="B159" i="4"/>
  <c r="C159" i="4"/>
  <c r="E159" i="4"/>
  <c r="D159" i="4"/>
  <c r="A160" i="4"/>
  <c r="B160" i="4"/>
  <c r="C160" i="4"/>
  <c r="E160" i="4"/>
  <c r="D160" i="4"/>
  <c r="A161" i="4"/>
  <c r="B161" i="4"/>
  <c r="C161" i="4"/>
  <c r="E161" i="4"/>
  <c r="D161" i="4"/>
  <c r="A162" i="4"/>
  <c r="B162" i="4"/>
  <c r="C162" i="4"/>
  <c r="D162" i="4"/>
  <c r="E162" i="4"/>
  <c r="A163" i="4"/>
  <c r="B163" i="4"/>
  <c r="C163" i="4"/>
  <c r="D163" i="4"/>
  <c r="E163" i="4"/>
  <c r="A164" i="4"/>
  <c r="B164" i="4"/>
  <c r="C164" i="4"/>
  <c r="E164" i="4"/>
  <c r="D164" i="4"/>
  <c r="A165" i="4"/>
  <c r="B165" i="4"/>
  <c r="C165" i="4"/>
  <c r="E165" i="4"/>
  <c r="D165" i="4"/>
  <c r="A166" i="4"/>
  <c r="B166" i="4"/>
  <c r="C166" i="4"/>
  <c r="D166" i="4"/>
  <c r="E166" i="4"/>
  <c r="A167" i="4"/>
  <c r="B167" i="4"/>
  <c r="C167" i="4"/>
  <c r="E167" i="4"/>
  <c r="D167" i="4"/>
  <c r="A168" i="4"/>
  <c r="B168" i="4"/>
  <c r="C168" i="4"/>
  <c r="E168" i="4"/>
  <c r="D168" i="4"/>
  <c r="A169" i="4"/>
  <c r="B169" i="4"/>
  <c r="C169" i="4"/>
  <c r="E169" i="4"/>
  <c r="D169" i="4"/>
  <c r="A170" i="4"/>
  <c r="B170" i="4"/>
  <c r="C170" i="4"/>
  <c r="D170" i="4"/>
  <c r="E170" i="4"/>
  <c r="A171" i="4"/>
  <c r="B171" i="4"/>
  <c r="C171" i="4"/>
  <c r="D171" i="4"/>
  <c r="E171" i="4"/>
  <c r="A172" i="4"/>
  <c r="B172" i="4"/>
  <c r="C172" i="4"/>
  <c r="E172" i="4"/>
  <c r="D172" i="4"/>
  <c r="A173" i="4"/>
  <c r="B173" i="4"/>
  <c r="C173" i="4"/>
  <c r="E173" i="4"/>
  <c r="D173" i="4"/>
  <c r="A174" i="4"/>
  <c r="B174" i="4"/>
  <c r="C174" i="4"/>
  <c r="D174" i="4"/>
  <c r="E174" i="4"/>
  <c r="A175" i="4"/>
  <c r="B175" i="4"/>
  <c r="C175" i="4"/>
  <c r="E175" i="4"/>
  <c r="D175" i="4"/>
  <c r="A176" i="4"/>
  <c r="B176" i="4"/>
  <c r="C176" i="4"/>
  <c r="E176" i="4"/>
  <c r="D176" i="4"/>
  <c r="A177" i="4"/>
  <c r="B177" i="4"/>
  <c r="C177" i="4"/>
  <c r="E177" i="4"/>
  <c r="D177" i="4"/>
  <c r="A178" i="4"/>
  <c r="B178" i="4"/>
  <c r="C178" i="4"/>
  <c r="D178" i="4"/>
  <c r="E178" i="4"/>
  <c r="A179" i="4"/>
  <c r="B179" i="4"/>
  <c r="C179" i="4"/>
  <c r="D179" i="4"/>
  <c r="E179" i="4"/>
  <c r="A180" i="4"/>
  <c r="B180" i="4"/>
  <c r="C180" i="4"/>
  <c r="E180" i="4"/>
  <c r="D180" i="4"/>
  <c r="A181" i="4"/>
  <c r="B181" i="4"/>
  <c r="C181" i="4"/>
  <c r="E181" i="4"/>
  <c r="D181" i="4"/>
  <c r="A182" i="4"/>
  <c r="B182" i="4"/>
  <c r="C182" i="4"/>
  <c r="D182" i="4"/>
  <c r="E182" i="4"/>
  <c r="A183" i="4"/>
  <c r="B183" i="4"/>
  <c r="C183" i="4"/>
  <c r="E183" i="4"/>
  <c r="D183" i="4"/>
  <c r="A184" i="4"/>
  <c r="B184" i="4"/>
  <c r="C184" i="4"/>
  <c r="E184" i="4"/>
  <c r="D184" i="4"/>
  <c r="A185" i="4"/>
  <c r="B185" i="4"/>
  <c r="C185" i="4"/>
  <c r="E185" i="4"/>
  <c r="D185" i="4"/>
  <c r="A186" i="4"/>
  <c r="B186" i="4"/>
  <c r="C186" i="4"/>
  <c r="D186" i="4"/>
  <c r="E186" i="4"/>
  <c r="A187" i="4"/>
  <c r="B187" i="4"/>
  <c r="C187" i="4"/>
  <c r="D187" i="4"/>
  <c r="E187" i="4"/>
  <c r="A188" i="4"/>
  <c r="B188" i="4"/>
  <c r="C188" i="4"/>
  <c r="E188" i="4"/>
  <c r="D188" i="4"/>
  <c r="A189" i="4"/>
  <c r="B189" i="4"/>
  <c r="C189" i="4"/>
  <c r="E189" i="4"/>
  <c r="D189" i="4"/>
  <c r="A190" i="4"/>
  <c r="B190" i="4"/>
  <c r="C190" i="4"/>
  <c r="D190" i="4"/>
  <c r="E190" i="4"/>
  <c r="A191" i="4"/>
  <c r="B191" i="4"/>
  <c r="C191" i="4"/>
  <c r="E191" i="4"/>
  <c r="D191" i="4"/>
  <c r="A192" i="4"/>
  <c r="B192" i="4"/>
  <c r="C192" i="4"/>
  <c r="E192" i="4"/>
  <c r="D192" i="4"/>
  <c r="A193" i="4"/>
  <c r="B193" i="4"/>
  <c r="C193" i="4"/>
  <c r="E193" i="4"/>
  <c r="D193" i="4"/>
  <c r="A194" i="4"/>
  <c r="B194" i="4"/>
  <c r="C194" i="4"/>
  <c r="D194" i="4"/>
  <c r="E194" i="4"/>
  <c r="A195" i="4"/>
  <c r="B195" i="4"/>
  <c r="C195" i="4"/>
  <c r="D195" i="4"/>
  <c r="E195" i="4"/>
  <c r="A196" i="4"/>
  <c r="B196" i="4"/>
  <c r="C196" i="4"/>
  <c r="E196" i="4"/>
  <c r="D196" i="4"/>
  <c r="A197" i="4"/>
  <c r="B197" i="4"/>
  <c r="C197" i="4"/>
  <c r="E197" i="4"/>
  <c r="D197" i="4"/>
  <c r="A198" i="4"/>
  <c r="B198" i="4"/>
  <c r="C198" i="4"/>
  <c r="D198" i="4"/>
  <c r="E198" i="4"/>
  <c r="A199" i="4"/>
  <c r="B199" i="4"/>
  <c r="C199" i="4"/>
  <c r="E199" i="4"/>
  <c r="D199" i="4"/>
  <c r="A200" i="4"/>
  <c r="B200" i="4"/>
  <c r="C200" i="4"/>
  <c r="E200" i="4"/>
  <c r="D200" i="4"/>
  <c r="A201" i="4"/>
  <c r="B201" i="4"/>
  <c r="C201" i="4"/>
  <c r="E201" i="4"/>
  <c r="D201" i="4"/>
  <c r="A202" i="4"/>
  <c r="B202" i="4"/>
  <c r="C202" i="4"/>
  <c r="D202" i="4"/>
  <c r="E202" i="4"/>
  <c r="A203" i="4"/>
  <c r="B203" i="4"/>
  <c r="C203" i="4"/>
  <c r="D203" i="4"/>
  <c r="E203" i="4"/>
  <c r="A204" i="4"/>
  <c r="B204" i="4"/>
  <c r="C204" i="4"/>
  <c r="E204" i="4"/>
  <c r="D204" i="4"/>
  <c r="A205" i="4"/>
  <c r="B205" i="4"/>
  <c r="C205" i="4"/>
  <c r="E205" i="4"/>
  <c r="D205" i="4"/>
  <c r="A206" i="4"/>
  <c r="B206" i="4"/>
  <c r="C206" i="4"/>
  <c r="D206" i="4"/>
  <c r="E206" i="4"/>
  <c r="A207" i="4"/>
  <c r="B207" i="4"/>
  <c r="C207" i="4"/>
  <c r="E207" i="4"/>
  <c r="D207" i="4"/>
  <c r="A208" i="4"/>
  <c r="B208" i="4"/>
  <c r="C208" i="4"/>
  <c r="E208" i="4"/>
  <c r="D208" i="4"/>
  <c r="A209" i="4"/>
  <c r="B209" i="4"/>
  <c r="C209" i="4"/>
  <c r="E209" i="4"/>
  <c r="D209" i="4"/>
  <c r="A210" i="4"/>
  <c r="B210" i="4"/>
  <c r="C210" i="4"/>
  <c r="D210" i="4"/>
  <c r="E210" i="4"/>
  <c r="A211" i="4"/>
  <c r="B211" i="4"/>
  <c r="C211" i="4"/>
  <c r="D211" i="4"/>
  <c r="E211" i="4"/>
  <c r="A212" i="4"/>
  <c r="B212" i="4"/>
  <c r="C212" i="4"/>
  <c r="E212" i="4"/>
  <c r="D212" i="4"/>
  <c r="A213" i="4"/>
  <c r="B213" i="4"/>
  <c r="C213" i="4"/>
  <c r="E213" i="4"/>
  <c r="D213" i="4"/>
  <c r="A214" i="4"/>
  <c r="B214" i="4"/>
  <c r="C214" i="4"/>
  <c r="D214" i="4"/>
  <c r="E214" i="4"/>
  <c r="A215" i="4"/>
  <c r="B215" i="4"/>
  <c r="C215" i="4"/>
  <c r="E215" i="4"/>
  <c r="D215" i="4"/>
  <c r="A216" i="4"/>
  <c r="B216" i="4"/>
  <c r="C216" i="4"/>
  <c r="E216" i="4"/>
  <c r="D216" i="4"/>
  <c r="A217" i="4"/>
  <c r="B217" i="4"/>
  <c r="C217" i="4"/>
  <c r="E217" i="4"/>
  <c r="D217" i="4"/>
  <c r="A218" i="4"/>
  <c r="B218" i="4"/>
  <c r="C218" i="4"/>
  <c r="D218" i="4"/>
  <c r="E218" i="4"/>
  <c r="A219" i="4"/>
  <c r="B219" i="4"/>
  <c r="C219" i="4"/>
  <c r="D219" i="4"/>
  <c r="E219" i="4"/>
  <c r="A220" i="4"/>
  <c r="B220" i="4"/>
  <c r="C220" i="4"/>
  <c r="E220" i="4"/>
  <c r="D220" i="4"/>
  <c r="A221" i="4"/>
  <c r="B221" i="4"/>
  <c r="C221" i="4"/>
  <c r="E221" i="4"/>
  <c r="D221" i="4"/>
  <c r="A222" i="4"/>
  <c r="B222" i="4"/>
  <c r="C222" i="4"/>
  <c r="D222" i="4"/>
  <c r="E222" i="4"/>
  <c r="A223" i="4"/>
  <c r="B223" i="4"/>
  <c r="C223" i="4"/>
  <c r="E223" i="4"/>
  <c r="D223" i="4"/>
  <c r="A224" i="4"/>
  <c r="B224" i="4"/>
  <c r="C224" i="4"/>
  <c r="E224" i="4"/>
  <c r="D224" i="4"/>
  <c r="A225" i="4"/>
  <c r="B225" i="4"/>
  <c r="C225" i="4"/>
  <c r="E225" i="4"/>
  <c r="D225" i="4"/>
  <c r="A226" i="4"/>
  <c r="B226" i="4"/>
  <c r="C226" i="4"/>
  <c r="D226" i="4"/>
  <c r="E226" i="4"/>
  <c r="A227" i="4"/>
  <c r="B227" i="4"/>
  <c r="C227" i="4"/>
  <c r="D227" i="4"/>
  <c r="E227" i="4"/>
  <c r="A228" i="4"/>
  <c r="B228" i="4"/>
  <c r="C228" i="4"/>
  <c r="E228" i="4"/>
  <c r="D228" i="4"/>
  <c r="A229" i="4"/>
  <c r="B229" i="4"/>
  <c r="C229" i="4"/>
  <c r="E229" i="4"/>
  <c r="D229" i="4"/>
  <c r="A230" i="4"/>
  <c r="B230" i="4"/>
  <c r="C230" i="4"/>
  <c r="D230" i="4"/>
  <c r="E230" i="4"/>
  <c r="A231" i="4"/>
  <c r="B231" i="4"/>
  <c r="C231" i="4"/>
  <c r="E231" i="4"/>
  <c r="D231" i="4"/>
  <c r="A232" i="4"/>
  <c r="B232" i="4"/>
  <c r="C232" i="4"/>
  <c r="E232" i="4"/>
  <c r="D232" i="4"/>
  <c r="A233" i="4"/>
  <c r="B233" i="4"/>
  <c r="C233" i="4"/>
  <c r="E233" i="4"/>
  <c r="D233" i="4"/>
  <c r="A234" i="4"/>
  <c r="B234" i="4"/>
  <c r="C234" i="4"/>
  <c r="D234" i="4"/>
  <c r="E234" i="4"/>
  <c r="A235" i="4"/>
  <c r="B235" i="4"/>
  <c r="C235" i="4"/>
  <c r="D235" i="4"/>
  <c r="E235" i="4"/>
  <c r="A236" i="4"/>
  <c r="B236" i="4"/>
  <c r="C236" i="4"/>
  <c r="E236" i="4"/>
  <c r="D236" i="4"/>
  <c r="A237" i="4"/>
  <c r="B237" i="4"/>
  <c r="C237" i="4"/>
  <c r="E237" i="4"/>
  <c r="D237" i="4"/>
  <c r="A238" i="4"/>
  <c r="B238" i="4"/>
  <c r="C238" i="4"/>
  <c r="E238" i="4"/>
  <c r="K238" i="4"/>
  <c r="D238" i="4"/>
  <c r="A239" i="4"/>
  <c r="B239" i="4"/>
  <c r="C239" i="4"/>
  <c r="E239" i="4"/>
  <c r="D239" i="4"/>
  <c r="A240" i="4"/>
  <c r="B240" i="4"/>
  <c r="C240" i="4"/>
  <c r="E240" i="4"/>
  <c r="D240" i="4"/>
  <c r="A241" i="4"/>
  <c r="B241" i="4"/>
  <c r="C241" i="4"/>
  <c r="D241" i="4"/>
  <c r="E241" i="4"/>
  <c r="A242" i="4"/>
  <c r="B242" i="4"/>
  <c r="C242" i="4"/>
  <c r="E242" i="4"/>
  <c r="D242" i="4"/>
  <c r="A243" i="4"/>
  <c r="B243" i="4"/>
  <c r="C243" i="4"/>
  <c r="E243" i="4"/>
  <c r="D243" i="4"/>
  <c r="A244" i="4"/>
  <c r="B244" i="4"/>
  <c r="C244" i="4"/>
  <c r="E244" i="4"/>
  <c r="D244" i="4"/>
  <c r="A245" i="4"/>
  <c r="B245" i="4"/>
  <c r="C245" i="4"/>
  <c r="D245" i="4"/>
  <c r="E245" i="4"/>
  <c r="A246" i="4"/>
  <c r="B246" i="4"/>
  <c r="C246" i="4"/>
  <c r="D246" i="4"/>
  <c r="E246" i="4"/>
  <c r="A247" i="4"/>
  <c r="B247" i="4"/>
  <c r="C247" i="4"/>
  <c r="E247" i="4"/>
  <c r="D247" i="4"/>
  <c r="A248" i="4"/>
  <c r="B248" i="4"/>
  <c r="C248" i="4"/>
  <c r="E248" i="4"/>
  <c r="D248" i="4"/>
  <c r="A249" i="4"/>
  <c r="B249" i="4"/>
  <c r="C249" i="4"/>
  <c r="D249" i="4"/>
  <c r="E249" i="4"/>
  <c r="A250" i="4"/>
  <c r="B250" i="4"/>
  <c r="C250" i="4"/>
  <c r="E250" i="4"/>
  <c r="D250" i="4"/>
  <c r="A251" i="4"/>
  <c r="B251" i="4"/>
  <c r="C251" i="4"/>
  <c r="E251" i="4"/>
  <c r="D251" i="4"/>
  <c r="A252" i="4"/>
  <c r="B252" i="4"/>
  <c r="C252" i="4"/>
  <c r="E252" i="4"/>
  <c r="D252" i="4"/>
  <c r="A253" i="4"/>
  <c r="B253" i="4"/>
  <c r="C253" i="4"/>
  <c r="D253" i="4"/>
  <c r="E253" i="4"/>
  <c r="A254" i="4"/>
  <c r="B254" i="4"/>
  <c r="C254" i="4"/>
  <c r="D254" i="4"/>
  <c r="E254" i="4"/>
  <c r="A255" i="4"/>
  <c r="B255" i="4"/>
  <c r="C255" i="4"/>
  <c r="E255" i="4"/>
  <c r="D255" i="4"/>
  <c r="A256" i="4"/>
  <c r="B256" i="4"/>
  <c r="C256" i="4"/>
  <c r="E256" i="4"/>
  <c r="D256" i="4"/>
  <c r="A257" i="4"/>
  <c r="B257" i="4"/>
  <c r="C257" i="4"/>
  <c r="D257" i="4"/>
  <c r="E257" i="4"/>
  <c r="A258" i="4"/>
  <c r="B258" i="4"/>
  <c r="C258" i="4"/>
  <c r="E258" i="4"/>
  <c r="D258" i="4"/>
  <c r="A259" i="4"/>
  <c r="B259" i="4"/>
  <c r="C259" i="4"/>
  <c r="E259" i="4"/>
  <c r="D259" i="4"/>
  <c r="A260" i="4"/>
  <c r="B260" i="4"/>
  <c r="C260" i="4"/>
  <c r="E260" i="4"/>
  <c r="D260" i="4"/>
  <c r="A261" i="4"/>
  <c r="B261" i="4"/>
  <c r="C261" i="4"/>
  <c r="D261" i="4"/>
  <c r="E261" i="4"/>
  <c r="A262" i="4"/>
  <c r="B262" i="4"/>
  <c r="C262" i="4"/>
  <c r="D262" i="4"/>
  <c r="E262" i="4"/>
  <c r="A263" i="4"/>
  <c r="B263" i="4"/>
  <c r="C263" i="4"/>
  <c r="E263" i="4"/>
  <c r="D263" i="4"/>
  <c r="A264" i="4"/>
  <c r="B264" i="4"/>
  <c r="C264" i="4"/>
  <c r="E264" i="4"/>
  <c r="D264" i="4"/>
  <c r="A265" i="4"/>
  <c r="B265" i="4"/>
  <c r="C265" i="4"/>
  <c r="D265" i="4"/>
  <c r="E265" i="4"/>
  <c r="A266" i="4"/>
  <c r="B266" i="4"/>
  <c r="C266" i="4"/>
  <c r="E266" i="4"/>
  <c r="D266" i="4"/>
  <c r="A267" i="4"/>
  <c r="B267" i="4"/>
  <c r="C267" i="4"/>
  <c r="E267" i="4"/>
  <c r="D267" i="4"/>
  <c r="A268" i="4"/>
  <c r="B268" i="4"/>
  <c r="C268" i="4"/>
  <c r="E268" i="4"/>
  <c r="D268" i="4"/>
  <c r="A269" i="4"/>
  <c r="B269" i="4"/>
  <c r="C269" i="4"/>
  <c r="D269" i="4"/>
  <c r="E269" i="4"/>
  <c r="A270" i="4"/>
  <c r="B270" i="4"/>
  <c r="C270" i="4"/>
  <c r="D270" i="4"/>
  <c r="E270" i="4"/>
  <c r="A271" i="4"/>
  <c r="B271" i="4"/>
  <c r="C271" i="4"/>
  <c r="E271" i="4"/>
  <c r="D271" i="4"/>
  <c r="A272" i="4"/>
  <c r="B272" i="4"/>
  <c r="C272" i="4"/>
  <c r="E272" i="4"/>
  <c r="D272" i="4"/>
  <c r="A273" i="4"/>
  <c r="B273" i="4"/>
  <c r="C273" i="4"/>
  <c r="D273" i="4"/>
  <c r="E273" i="4"/>
  <c r="A274" i="4"/>
  <c r="B274" i="4"/>
  <c r="C274" i="4"/>
  <c r="E274" i="4"/>
  <c r="D274" i="4"/>
  <c r="A275" i="4"/>
  <c r="B275" i="4"/>
  <c r="C275" i="4"/>
  <c r="E275" i="4"/>
  <c r="D275" i="4"/>
  <c r="A276" i="4"/>
  <c r="B276" i="4"/>
  <c r="C276" i="4"/>
  <c r="E276" i="4"/>
  <c r="D276" i="4"/>
  <c r="A277" i="4"/>
  <c r="B277" i="4"/>
  <c r="C277" i="4"/>
  <c r="D277" i="4"/>
  <c r="E277" i="4"/>
  <c r="A278" i="4"/>
  <c r="B278" i="4"/>
  <c r="C278" i="4"/>
  <c r="D278" i="4"/>
  <c r="E278" i="4"/>
  <c r="A279" i="4"/>
  <c r="B279" i="4"/>
  <c r="C279" i="4"/>
  <c r="E279" i="4"/>
  <c r="D279" i="4"/>
  <c r="A280" i="4"/>
  <c r="B280" i="4"/>
  <c r="C280" i="4"/>
  <c r="E280" i="4"/>
  <c r="D280" i="4"/>
  <c r="A281" i="4"/>
  <c r="B281" i="4"/>
  <c r="C281" i="4"/>
  <c r="D281" i="4"/>
  <c r="E281" i="4"/>
  <c r="A282" i="4"/>
  <c r="B282" i="4"/>
  <c r="C282" i="4"/>
  <c r="E282" i="4"/>
  <c r="D282" i="4"/>
  <c r="A283" i="4"/>
  <c r="B283" i="4"/>
  <c r="C283" i="4"/>
  <c r="E283" i="4"/>
  <c r="D283" i="4"/>
  <c r="A284" i="4"/>
  <c r="B284" i="4"/>
  <c r="C284" i="4"/>
  <c r="E284" i="4"/>
  <c r="D284" i="4"/>
  <c r="A285" i="4"/>
  <c r="B285" i="4"/>
  <c r="C285" i="4"/>
  <c r="D285" i="4"/>
  <c r="E285" i="4"/>
  <c r="A286" i="4"/>
  <c r="B286" i="4"/>
  <c r="C286" i="4"/>
  <c r="D286" i="4"/>
  <c r="E286" i="4"/>
  <c r="A287" i="4"/>
  <c r="B287" i="4"/>
  <c r="C287" i="4"/>
  <c r="E287" i="4"/>
  <c r="D287" i="4"/>
  <c r="A288" i="4"/>
  <c r="B288" i="4"/>
  <c r="C288" i="4"/>
  <c r="E288" i="4"/>
  <c r="D288" i="4"/>
  <c r="A289" i="4"/>
  <c r="B289" i="4"/>
  <c r="C289" i="4"/>
  <c r="D289" i="4"/>
  <c r="E289" i="4"/>
  <c r="A290" i="4"/>
  <c r="B290" i="4"/>
  <c r="C290" i="4"/>
  <c r="E290" i="4"/>
  <c r="D290" i="4"/>
  <c r="A291" i="4"/>
  <c r="B291" i="4"/>
  <c r="C291" i="4"/>
  <c r="E291" i="4"/>
  <c r="D291" i="4"/>
  <c r="A292" i="4"/>
  <c r="B292" i="4"/>
  <c r="C292" i="4"/>
  <c r="E292" i="4"/>
  <c r="D292" i="4"/>
  <c r="A293" i="4"/>
  <c r="B293" i="4"/>
  <c r="C293" i="4"/>
  <c r="D293" i="4"/>
  <c r="E293" i="4"/>
  <c r="A294" i="4"/>
  <c r="B294" i="4"/>
  <c r="C294" i="4"/>
  <c r="D294" i="4"/>
  <c r="E294" i="4"/>
  <c r="A295" i="4"/>
  <c r="B295" i="4"/>
  <c r="C295" i="4"/>
  <c r="E295" i="4"/>
  <c r="D295" i="4"/>
  <c r="A296" i="4"/>
  <c r="B296" i="4"/>
  <c r="C296" i="4"/>
  <c r="E296" i="4"/>
  <c r="D296" i="4"/>
  <c r="A297" i="4"/>
  <c r="B297" i="4"/>
  <c r="C297" i="4"/>
  <c r="D297" i="4"/>
  <c r="E297" i="4"/>
  <c r="A298" i="4"/>
  <c r="B298" i="4"/>
  <c r="C298" i="4"/>
  <c r="E298" i="4"/>
  <c r="D298" i="4"/>
  <c r="A299" i="4"/>
  <c r="B299" i="4"/>
  <c r="C299" i="4"/>
  <c r="E299" i="4"/>
  <c r="D299" i="4"/>
  <c r="A300" i="4"/>
  <c r="B300" i="4"/>
  <c r="C300" i="4"/>
  <c r="E300" i="4"/>
  <c r="D300" i="4"/>
  <c r="A301" i="4"/>
  <c r="B301" i="4"/>
  <c r="C301" i="4"/>
  <c r="D301" i="4"/>
  <c r="E301" i="4"/>
  <c r="A302" i="4"/>
  <c r="B302" i="4"/>
  <c r="C302" i="4"/>
  <c r="D302" i="4"/>
  <c r="E302" i="4"/>
  <c r="A303" i="4"/>
  <c r="B303" i="4"/>
  <c r="C303" i="4"/>
  <c r="E303" i="4"/>
  <c r="D303" i="4"/>
  <c r="A304" i="4"/>
  <c r="B304" i="4"/>
  <c r="C304" i="4"/>
  <c r="E304" i="4"/>
  <c r="D304" i="4"/>
  <c r="A305" i="4"/>
  <c r="B305" i="4"/>
  <c r="C305" i="4"/>
  <c r="D305" i="4"/>
  <c r="E305" i="4"/>
  <c r="A306" i="4"/>
  <c r="B306" i="4"/>
  <c r="C306" i="4"/>
  <c r="E306" i="4"/>
  <c r="D306" i="4"/>
  <c r="A307" i="4"/>
  <c r="B307" i="4"/>
  <c r="C307" i="4"/>
  <c r="E307" i="4"/>
  <c r="D307" i="4"/>
  <c r="A308" i="4"/>
  <c r="B308" i="4"/>
  <c r="C308" i="4"/>
  <c r="E308" i="4"/>
  <c r="D308" i="4"/>
  <c r="A309" i="4"/>
  <c r="B309" i="4"/>
  <c r="C309" i="4"/>
  <c r="D309" i="4"/>
  <c r="E309" i="4"/>
  <c r="A310" i="4"/>
  <c r="B310" i="4"/>
  <c r="C310" i="4"/>
  <c r="D310" i="4"/>
  <c r="E310" i="4"/>
  <c r="A311" i="4"/>
  <c r="B311" i="4"/>
  <c r="C311" i="4"/>
  <c r="E311" i="4"/>
  <c r="D311" i="4"/>
  <c r="A312" i="4"/>
  <c r="B312" i="4"/>
  <c r="C312" i="4"/>
  <c r="E312" i="4"/>
  <c r="D312" i="4"/>
  <c r="A313" i="4"/>
  <c r="B313" i="4"/>
  <c r="C313" i="4"/>
  <c r="D313" i="4"/>
  <c r="E313" i="4"/>
  <c r="A314" i="4"/>
  <c r="B314" i="4"/>
  <c r="C314" i="4"/>
  <c r="E314" i="4"/>
  <c r="D314" i="4"/>
  <c r="A315" i="4"/>
  <c r="B315" i="4"/>
  <c r="C315" i="4"/>
  <c r="E315" i="4"/>
  <c r="D315" i="4"/>
  <c r="A316" i="4"/>
  <c r="B316" i="4"/>
  <c r="C316" i="4"/>
  <c r="E316" i="4"/>
  <c r="D316" i="4"/>
  <c r="A317" i="4"/>
  <c r="B317" i="4"/>
  <c r="C317" i="4"/>
  <c r="D317" i="4"/>
  <c r="E317" i="4"/>
  <c r="A318" i="4"/>
  <c r="B318" i="4"/>
  <c r="C318" i="4"/>
  <c r="D318" i="4"/>
  <c r="E318" i="4"/>
  <c r="A319" i="4"/>
  <c r="B319" i="4"/>
  <c r="C319" i="4"/>
  <c r="E319" i="4"/>
  <c r="D319" i="4"/>
  <c r="A320" i="4"/>
  <c r="B320" i="4"/>
  <c r="C320" i="4"/>
  <c r="E320" i="4"/>
  <c r="D320" i="4"/>
  <c r="A321" i="4"/>
  <c r="B321" i="4"/>
  <c r="C321" i="4"/>
  <c r="D321" i="4"/>
  <c r="E321" i="4"/>
  <c r="A322" i="4"/>
  <c r="B322" i="4"/>
  <c r="C322" i="4"/>
  <c r="E322" i="4"/>
  <c r="D322" i="4"/>
  <c r="A323" i="4"/>
  <c r="B323" i="4"/>
  <c r="C323" i="4"/>
  <c r="E323" i="4"/>
  <c r="D323" i="4"/>
  <c r="A324" i="4"/>
  <c r="B324" i="4"/>
  <c r="C324" i="4"/>
  <c r="E324" i="4"/>
  <c r="D324" i="4"/>
  <c r="A325" i="4"/>
  <c r="B325" i="4"/>
  <c r="C325" i="4"/>
  <c r="D325" i="4"/>
  <c r="E325" i="4"/>
  <c r="A326" i="4"/>
  <c r="B326" i="4"/>
  <c r="C326" i="4"/>
  <c r="D326" i="4"/>
  <c r="E326" i="4"/>
  <c r="A327" i="4"/>
  <c r="B327" i="4"/>
  <c r="C327" i="4"/>
  <c r="E327" i="4"/>
  <c r="D327" i="4"/>
  <c r="A328" i="4"/>
  <c r="B328" i="4"/>
  <c r="C328" i="4"/>
  <c r="E328" i="4"/>
  <c r="D328" i="4"/>
  <c r="A329" i="4"/>
  <c r="B329" i="4"/>
  <c r="C329" i="4"/>
  <c r="D329" i="4"/>
  <c r="E329" i="4"/>
  <c r="A330" i="4"/>
  <c r="B330" i="4"/>
  <c r="C330" i="4"/>
  <c r="E330" i="4"/>
  <c r="D330" i="4"/>
  <c r="A331" i="4"/>
  <c r="B331" i="4"/>
  <c r="C331" i="4"/>
  <c r="E331" i="4"/>
  <c r="D331" i="4"/>
  <c r="A332" i="4"/>
  <c r="B332" i="4"/>
  <c r="C332" i="4"/>
  <c r="E332" i="4"/>
  <c r="D332" i="4"/>
  <c r="A333" i="4"/>
  <c r="B333" i="4"/>
  <c r="C333" i="4"/>
  <c r="D333" i="4"/>
  <c r="E333" i="4"/>
  <c r="A334" i="4"/>
  <c r="B334" i="4"/>
  <c r="C334" i="4"/>
  <c r="D334" i="4"/>
  <c r="E334" i="4"/>
  <c r="A335" i="4"/>
  <c r="B335" i="4"/>
  <c r="C335" i="4"/>
  <c r="E335" i="4"/>
  <c r="D335" i="4"/>
  <c r="A336" i="4"/>
  <c r="B336" i="4"/>
  <c r="C336" i="4"/>
  <c r="E336" i="4"/>
  <c r="D336" i="4"/>
  <c r="A337" i="4"/>
  <c r="B337" i="4"/>
  <c r="C337" i="4"/>
  <c r="D337" i="4"/>
  <c r="E337" i="4"/>
  <c r="A338" i="4"/>
  <c r="B338" i="4"/>
  <c r="C338" i="4"/>
  <c r="E338" i="4"/>
  <c r="D338" i="4"/>
  <c r="G358" i="2"/>
  <c r="AU358" i="2"/>
  <c r="Z358" i="2"/>
  <c r="G356" i="2"/>
  <c r="Z356" i="2"/>
  <c r="AU356" i="2"/>
  <c r="G354" i="2"/>
  <c r="AU354" i="2"/>
  <c r="Z354" i="2"/>
  <c r="G352" i="2"/>
  <c r="AU352" i="2"/>
  <c r="Z352" i="2"/>
  <c r="G350" i="2"/>
  <c r="AU350" i="2"/>
  <c r="Z350" i="2"/>
  <c r="AT359" i="2"/>
  <c r="AS359" i="2"/>
  <c r="AR359" i="2"/>
  <c r="AQ359" i="2"/>
  <c r="AP359" i="2"/>
  <c r="AO359" i="2"/>
  <c r="AN359" i="2"/>
  <c r="AM359" i="2"/>
  <c r="AL359" i="2"/>
  <c r="AT357" i="2"/>
  <c r="AT355" i="2"/>
  <c r="AT353" i="2"/>
  <c r="AT351" i="2"/>
  <c r="AS357" i="2"/>
  <c r="AR357" i="2"/>
  <c r="AQ357" i="2"/>
  <c r="AP357" i="2"/>
  <c r="AO357" i="2"/>
  <c r="AN357" i="2"/>
  <c r="AM357" i="2"/>
  <c r="AL357" i="2"/>
  <c r="AS355" i="2"/>
  <c r="AS353" i="2"/>
  <c r="AS351" i="2"/>
  <c r="AR355" i="2"/>
  <c r="AQ355" i="2"/>
  <c r="AP355" i="2"/>
  <c r="AO355" i="2"/>
  <c r="AN355" i="2"/>
  <c r="AM355" i="2"/>
  <c r="AL355" i="2"/>
  <c r="AR353" i="2"/>
  <c r="AR351" i="2"/>
  <c r="AQ351" i="2"/>
  <c r="AP351" i="2"/>
  <c r="AO351" i="2"/>
  <c r="AN351" i="2"/>
  <c r="AM351" i="2"/>
  <c r="AL351" i="2"/>
  <c r="Z359" i="2"/>
  <c r="Z357" i="2"/>
  <c r="Z355" i="2"/>
  <c r="AQ353" i="2"/>
  <c r="Z353" i="2"/>
  <c r="Z351" i="2"/>
  <c r="AP353" i="2"/>
  <c r="AO353" i="2"/>
  <c r="AN353" i="2"/>
  <c r="AM353" i="2"/>
  <c r="AL353" i="2"/>
  <c r="K341" i="2"/>
  <c r="G323" i="2"/>
  <c r="AU323" i="2"/>
  <c r="Z323" i="2"/>
  <c r="G321" i="2"/>
  <c r="AU321" i="2"/>
  <c r="Z321" i="2"/>
  <c r="K339" i="2"/>
  <c r="K349" i="2"/>
  <c r="K317" i="2"/>
  <c r="J347" i="2"/>
  <c r="K337" i="2"/>
  <c r="G329" i="2"/>
  <c r="Z329" i="2"/>
  <c r="AU329" i="2"/>
  <c r="K345" i="2"/>
  <c r="K343" i="2"/>
  <c r="Z333" i="2"/>
  <c r="AU333" i="2"/>
  <c r="G333" i="2"/>
  <c r="AS334" i="2"/>
  <c r="AR334" i="2"/>
  <c r="AU331" i="2"/>
  <c r="Z331" i="2"/>
  <c r="Z328" i="2"/>
  <c r="Z324" i="2"/>
  <c r="AU319" i="2"/>
  <c r="AT316" i="2"/>
  <c r="AS316" i="2"/>
  <c r="AR316" i="2"/>
  <c r="AQ316" i="2"/>
  <c r="AP316" i="2"/>
  <c r="AO316" i="2"/>
  <c r="AN316" i="2"/>
  <c r="AM316" i="2"/>
  <c r="AL316" i="2"/>
  <c r="Z313" i="2"/>
  <c r="G313" i="2"/>
  <c r="AU313" i="2"/>
  <c r="Z305" i="2"/>
  <c r="G305" i="2"/>
  <c r="AU305" i="2"/>
  <c r="Z349" i="2"/>
  <c r="AU348" i="2"/>
  <c r="Z347" i="2"/>
  <c r="AU346" i="2"/>
  <c r="Z345" i="2"/>
  <c r="AU344" i="2"/>
  <c r="Z343" i="2"/>
  <c r="AU342" i="2"/>
  <c r="AU340" i="2"/>
  <c r="AU338" i="2"/>
  <c r="AS318" i="2"/>
  <c r="AR318" i="2"/>
  <c r="AQ318" i="2"/>
  <c r="AP318" i="2"/>
  <c r="AO318" i="2"/>
  <c r="AN318" i="2"/>
  <c r="AM318" i="2"/>
  <c r="AL318" i="2"/>
  <c r="AT318" i="2"/>
  <c r="G308" i="2"/>
  <c r="AU308" i="2"/>
  <c r="Z308" i="2"/>
  <c r="Z303" i="2"/>
  <c r="G303" i="2"/>
  <c r="AU303" i="2"/>
  <c r="Z299" i="2"/>
  <c r="G299" i="2"/>
  <c r="AU299" i="2"/>
  <c r="Z295" i="2"/>
  <c r="G295" i="2"/>
  <c r="AU295" i="2"/>
  <c r="Z291" i="2"/>
  <c r="G291" i="2"/>
  <c r="AU291" i="2"/>
  <c r="Z287" i="2"/>
  <c r="G287" i="2"/>
  <c r="AU287" i="2"/>
  <c r="Z283" i="2"/>
  <c r="G283" i="2"/>
  <c r="AU283" i="2"/>
  <c r="Z279" i="2"/>
  <c r="G279" i="2"/>
  <c r="AU279" i="2"/>
  <c r="Z275" i="2"/>
  <c r="G275" i="2"/>
  <c r="AU275" i="2"/>
  <c r="Z271" i="2"/>
  <c r="G271" i="2"/>
  <c r="AU271" i="2"/>
  <c r="Z267" i="2"/>
  <c r="G267" i="2"/>
  <c r="AU267" i="2"/>
  <c r="Z263" i="2"/>
  <c r="G263" i="2"/>
  <c r="AU263" i="2"/>
  <c r="Z259" i="2"/>
  <c r="G259" i="2"/>
  <c r="AU259" i="2"/>
  <c r="I239" i="2"/>
  <c r="I235" i="2"/>
  <c r="G348" i="2"/>
  <c r="G346" i="2"/>
  <c r="G344" i="2"/>
  <c r="G342" i="2"/>
  <c r="G340" i="2"/>
  <c r="G338" i="2"/>
  <c r="AT336" i="2"/>
  <c r="G336" i="2"/>
  <c r="AQ334" i="2"/>
  <c r="AP334" i="2"/>
  <c r="Z332" i="2"/>
  <c r="AU328" i="2"/>
  <c r="G327" i="2"/>
  <c r="AT325" i="2"/>
  <c r="AS325" i="2"/>
  <c r="AR325" i="2"/>
  <c r="AQ325" i="2"/>
  <c r="AP325" i="2"/>
  <c r="AO325" i="2"/>
  <c r="AN325" i="2"/>
  <c r="AM325" i="2"/>
  <c r="AL325" i="2"/>
  <c r="G325" i="2"/>
  <c r="AT322" i="2"/>
  <c r="AS322" i="2"/>
  <c r="AR322" i="2"/>
  <c r="AQ322" i="2"/>
  <c r="AP322" i="2"/>
  <c r="AO322" i="2"/>
  <c r="AN322" i="2"/>
  <c r="AM322" i="2"/>
  <c r="AL322" i="2"/>
  <c r="G316" i="2"/>
  <c r="Z316" i="2"/>
  <c r="Z311" i="2"/>
  <c r="G311" i="2"/>
  <c r="AU311" i="2"/>
  <c r="AS336" i="2"/>
  <c r="G320" i="2"/>
  <c r="Z320" i="2"/>
  <c r="G318" i="2"/>
  <c r="Z318" i="2"/>
  <c r="G315" i="2"/>
  <c r="AU315" i="2"/>
  <c r="G314" i="2"/>
  <c r="Z314" i="2"/>
  <c r="G306" i="2"/>
  <c r="AU306" i="2"/>
  <c r="Z306" i="2"/>
  <c r="G302" i="2"/>
  <c r="AU302" i="2"/>
  <c r="Z302" i="2"/>
  <c r="G298" i="2"/>
  <c r="AU298" i="2"/>
  <c r="Z298" i="2"/>
  <c r="G294" i="2"/>
  <c r="AU294" i="2"/>
  <c r="Z294" i="2"/>
  <c r="G290" i="2"/>
  <c r="AU290" i="2"/>
  <c r="Z290" i="2"/>
  <c r="G286" i="2"/>
  <c r="AU286" i="2"/>
  <c r="Z286" i="2"/>
  <c r="G282" i="2"/>
  <c r="AU282" i="2"/>
  <c r="Z282" i="2"/>
  <c r="G278" i="2"/>
  <c r="AU278" i="2"/>
  <c r="Z278" i="2"/>
  <c r="G274" i="2"/>
  <c r="AU274" i="2"/>
  <c r="Z274" i="2"/>
  <c r="G270" i="2"/>
  <c r="AU270" i="2"/>
  <c r="Z270" i="2"/>
  <c r="G266" i="2"/>
  <c r="AU266" i="2"/>
  <c r="Z266" i="2"/>
  <c r="G262" i="2"/>
  <c r="AU262" i="2"/>
  <c r="Z262" i="2"/>
  <c r="E15" i="5"/>
  <c r="AR336" i="2"/>
  <c r="AQ336" i="2"/>
  <c r="G335" i="2"/>
  <c r="AO334" i="2"/>
  <c r="AN334" i="2"/>
  <c r="AM334" i="2"/>
  <c r="AL334" i="2"/>
  <c r="AU332" i="2"/>
  <c r="G331" i="2"/>
  <c r="Z317" i="2"/>
  <c r="AU314" i="2"/>
  <c r="Z309" i="2"/>
  <c r="G309" i="2"/>
  <c r="AU309" i="2"/>
  <c r="Z247" i="2"/>
  <c r="AU247" i="2"/>
  <c r="G247" i="2"/>
  <c r="AT326" i="2"/>
  <c r="AS326" i="2"/>
  <c r="AR326" i="2"/>
  <c r="AQ326" i="2"/>
  <c r="AP326" i="2"/>
  <c r="AO326" i="2"/>
  <c r="AN326" i="2"/>
  <c r="AM326" i="2"/>
  <c r="AL326" i="2"/>
  <c r="AT324" i="2"/>
  <c r="AS324" i="2"/>
  <c r="AR324" i="2"/>
  <c r="AQ324" i="2"/>
  <c r="AP324" i="2"/>
  <c r="AO324" i="2"/>
  <c r="AN324" i="2"/>
  <c r="AM324" i="2"/>
  <c r="AL324" i="2"/>
  <c r="G312" i="2"/>
  <c r="AU312" i="2"/>
  <c r="Z312" i="2"/>
  <c r="G304" i="2"/>
  <c r="AU304" i="2"/>
  <c r="Z304" i="2"/>
  <c r="Z301" i="2"/>
  <c r="G301" i="2"/>
  <c r="AU301" i="2"/>
  <c r="Z297" i="2"/>
  <c r="G297" i="2"/>
  <c r="AU297" i="2"/>
  <c r="Z293" i="2"/>
  <c r="G293" i="2"/>
  <c r="AU293" i="2"/>
  <c r="Z289" i="2"/>
  <c r="G289" i="2"/>
  <c r="AU289" i="2"/>
  <c r="Z285" i="2"/>
  <c r="G285" i="2"/>
  <c r="AU285" i="2"/>
  <c r="Z281" i="2"/>
  <c r="G281" i="2"/>
  <c r="AU281" i="2"/>
  <c r="Z277" i="2"/>
  <c r="G277" i="2"/>
  <c r="AU277" i="2"/>
  <c r="Z273" i="2"/>
  <c r="G273" i="2"/>
  <c r="AU273" i="2"/>
  <c r="Z269" i="2"/>
  <c r="G269" i="2"/>
  <c r="AU269" i="2"/>
  <c r="Z265" i="2"/>
  <c r="G265" i="2"/>
  <c r="AU265" i="2"/>
  <c r="Z261" i="2"/>
  <c r="G261" i="2"/>
  <c r="AU261" i="2"/>
  <c r="I250" i="2"/>
  <c r="Z243" i="2"/>
  <c r="G243" i="2"/>
  <c r="AU243" i="2"/>
  <c r="AT349" i="2"/>
  <c r="AS349" i="2"/>
  <c r="AR349" i="2"/>
  <c r="AQ349" i="2"/>
  <c r="AP349" i="2"/>
  <c r="AO349" i="2"/>
  <c r="AN349" i="2"/>
  <c r="AM349" i="2"/>
  <c r="AL349" i="2"/>
  <c r="AT347" i="2"/>
  <c r="AS347" i="2"/>
  <c r="AR347" i="2"/>
  <c r="AQ347" i="2"/>
  <c r="AP347" i="2"/>
  <c r="AO347" i="2"/>
  <c r="AN347" i="2"/>
  <c r="AM347" i="2"/>
  <c r="AL347" i="2"/>
  <c r="AT345" i="2"/>
  <c r="AS345" i="2"/>
  <c r="AR345" i="2"/>
  <c r="AQ345" i="2"/>
  <c r="AP345" i="2"/>
  <c r="AO345" i="2"/>
  <c r="AN345" i="2"/>
  <c r="AM345" i="2"/>
  <c r="AL345" i="2"/>
  <c r="AT343" i="2"/>
  <c r="AS343" i="2"/>
  <c r="AR343" i="2"/>
  <c r="AQ343" i="2"/>
  <c r="AP343" i="2"/>
  <c r="AO343" i="2"/>
  <c r="AN343" i="2"/>
  <c r="AM343" i="2"/>
  <c r="AL343" i="2"/>
  <c r="AT341" i="2"/>
  <c r="AS341" i="2"/>
  <c r="AR341" i="2"/>
  <c r="AQ341" i="2"/>
  <c r="AP341" i="2"/>
  <c r="AO341" i="2"/>
  <c r="AN341" i="2"/>
  <c r="AM341" i="2"/>
  <c r="AL341" i="2"/>
  <c r="AT339" i="2"/>
  <c r="AS339" i="2"/>
  <c r="AR339" i="2"/>
  <c r="AQ339" i="2"/>
  <c r="AP339" i="2"/>
  <c r="AO339" i="2"/>
  <c r="AN339" i="2"/>
  <c r="AM339" i="2"/>
  <c r="AL339" i="2"/>
  <c r="AT337" i="2"/>
  <c r="AS337" i="2"/>
  <c r="AR337" i="2"/>
  <c r="AQ337" i="2"/>
  <c r="AP337" i="2"/>
  <c r="AO337" i="2"/>
  <c r="AN337" i="2"/>
  <c r="AM337" i="2"/>
  <c r="AL337" i="2"/>
  <c r="AP336" i="2"/>
  <c r="AO336" i="2"/>
  <c r="AN336" i="2"/>
  <c r="AM336" i="2"/>
  <c r="AL336" i="2"/>
  <c r="AT335" i="2"/>
  <c r="AU327" i="2"/>
  <c r="Z327" i="2"/>
  <c r="AU320" i="2"/>
  <c r="Z307" i="2"/>
  <c r="G307" i="2"/>
  <c r="AU307" i="2"/>
  <c r="AS254" i="2"/>
  <c r="AR254" i="2"/>
  <c r="AQ254" i="2"/>
  <c r="AP254" i="2"/>
  <c r="AO254" i="2"/>
  <c r="AN254" i="2"/>
  <c r="AM254" i="2"/>
  <c r="AL254" i="2"/>
  <c r="AT254" i="2"/>
  <c r="E34" i="5"/>
  <c r="F34" i="5"/>
  <c r="G34" i="5"/>
  <c r="K34" i="5"/>
  <c r="E30" i="5"/>
  <c r="E26" i="5"/>
  <c r="AS335" i="2"/>
  <c r="AR335" i="2"/>
  <c r="AQ335" i="2"/>
  <c r="AP335" i="2"/>
  <c r="AO335" i="2"/>
  <c r="AN335" i="2"/>
  <c r="AM335" i="2"/>
  <c r="AL335" i="2"/>
  <c r="AT330" i="2"/>
  <c r="AS330" i="2"/>
  <c r="AR330" i="2"/>
  <c r="AQ330" i="2"/>
  <c r="AP330" i="2"/>
  <c r="AO330" i="2"/>
  <c r="AN330" i="2"/>
  <c r="AM330" i="2"/>
  <c r="AL330" i="2"/>
  <c r="Z325" i="2"/>
  <c r="K319" i="2"/>
  <c r="AU317" i="2"/>
  <c r="G310" i="2"/>
  <c r="AU310" i="2"/>
  <c r="Z310" i="2"/>
  <c r="G300" i="2"/>
  <c r="AU300" i="2"/>
  <c r="Z300" i="2"/>
  <c r="G296" i="2"/>
  <c r="AU296" i="2"/>
  <c r="Z296" i="2"/>
  <c r="G292" i="2"/>
  <c r="AU292" i="2"/>
  <c r="Z292" i="2"/>
  <c r="G288" i="2"/>
  <c r="AU288" i="2"/>
  <c r="Z288" i="2"/>
  <c r="G284" i="2"/>
  <c r="AU284" i="2"/>
  <c r="P284" i="2"/>
  <c r="AF284" i="2" s="1"/>
  <c r="Z284" i="2"/>
  <c r="G280" i="2"/>
  <c r="AU280" i="2"/>
  <c r="Z280" i="2"/>
  <c r="G276" i="2"/>
  <c r="AU276" i="2"/>
  <c r="Z276" i="2"/>
  <c r="G272" i="2"/>
  <c r="AU272" i="2"/>
  <c r="Z272" i="2"/>
  <c r="G268" i="2"/>
  <c r="AU268" i="2"/>
  <c r="Z268" i="2"/>
  <c r="G264" i="2"/>
  <c r="AU264" i="2"/>
  <c r="Z264" i="2"/>
  <c r="G260" i="2"/>
  <c r="AU260" i="2"/>
  <c r="Z260" i="2"/>
  <c r="G251" i="2"/>
  <c r="Z251" i="2"/>
  <c r="AU251" i="2"/>
  <c r="G249" i="2"/>
  <c r="Z249" i="2"/>
  <c r="AU249" i="2"/>
  <c r="AS252" i="2"/>
  <c r="AR252" i="2"/>
  <c r="G248" i="2"/>
  <c r="Z241" i="2"/>
  <c r="Z237" i="2"/>
  <c r="AU234" i="2"/>
  <c r="Z234" i="2"/>
  <c r="I233" i="2"/>
  <c r="AS229" i="2"/>
  <c r="AR229" i="2"/>
  <c r="AQ229" i="2"/>
  <c r="AP229" i="2"/>
  <c r="AO229" i="2"/>
  <c r="AN229" i="2"/>
  <c r="AM229" i="2"/>
  <c r="AL229" i="2"/>
  <c r="AT229" i="2"/>
  <c r="G227" i="2"/>
  <c r="AU227" i="2"/>
  <c r="Z227" i="2"/>
  <c r="G221" i="2"/>
  <c r="AU221" i="2"/>
  <c r="Z207" i="2"/>
  <c r="G207" i="2"/>
  <c r="AU207" i="2"/>
  <c r="Z191" i="2"/>
  <c r="G191" i="2"/>
  <c r="AU191" i="2"/>
  <c r="AS250" i="2"/>
  <c r="G246" i="2"/>
  <c r="G245" i="2"/>
  <c r="G244" i="2"/>
  <c r="G240" i="2"/>
  <c r="G236" i="2"/>
  <c r="G232" i="2"/>
  <c r="AU232" i="2"/>
  <c r="Z232" i="2"/>
  <c r="Z223" i="2"/>
  <c r="G223" i="2"/>
  <c r="AU223" i="2"/>
  <c r="Z215" i="2"/>
  <c r="G215" i="2"/>
  <c r="AU215" i="2"/>
  <c r="Z213" i="2"/>
  <c r="G213" i="2"/>
  <c r="AU213" i="2"/>
  <c r="I200" i="2"/>
  <c r="Z197" i="2"/>
  <c r="G197" i="2"/>
  <c r="AU197" i="2"/>
  <c r="I184" i="2"/>
  <c r="Z181" i="2"/>
  <c r="G181" i="2"/>
  <c r="AU181" i="2"/>
  <c r="I175" i="2"/>
  <c r="Z160" i="2"/>
  <c r="G160" i="2"/>
  <c r="AU160" i="2"/>
  <c r="AS240" i="2"/>
  <c r="AS236" i="2"/>
  <c r="Z231" i="2"/>
  <c r="G231" i="2"/>
  <c r="AU231" i="2"/>
  <c r="AT217" i="2"/>
  <c r="AS217" i="2"/>
  <c r="AR217" i="2"/>
  <c r="AQ217" i="2"/>
  <c r="AP217" i="2"/>
  <c r="AO217" i="2"/>
  <c r="AN217" i="2"/>
  <c r="AM217" i="2"/>
  <c r="AL217" i="2"/>
  <c r="I206" i="2"/>
  <c r="G203" i="2"/>
  <c r="AU203" i="2"/>
  <c r="Z203" i="2"/>
  <c r="I190" i="2"/>
  <c r="G187" i="2"/>
  <c r="AU187" i="2"/>
  <c r="Z187" i="2"/>
  <c r="AU171" i="2"/>
  <c r="G171" i="2"/>
  <c r="Z171" i="2"/>
  <c r="I163" i="2"/>
  <c r="G258" i="2"/>
  <c r="G257" i="2"/>
  <c r="I255" i="2"/>
  <c r="AQ252" i="2"/>
  <c r="AP252" i="2"/>
  <c r="AR250" i="2"/>
  <c r="AT248" i="2"/>
  <c r="AS248" i="2"/>
  <c r="AR248" i="2"/>
  <c r="AQ248" i="2"/>
  <c r="AP248" i="2"/>
  <c r="AO248" i="2"/>
  <c r="AN248" i="2"/>
  <c r="AM248" i="2"/>
  <c r="AL248" i="2"/>
  <c r="Z248" i="2"/>
  <c r="AU246" i="2"/>
  <c r="AU245" i="2"/>
  <c r="G242" i="2"/>
  <c r="AR240" i="2"/>
  <c r="AU239" i="2"/>
  <c r="AR236" i="2"/>
  <c r="AU235" i="2"/>
  <c r="I224" i="2"/>
  <c r="G219" i="2"/>
  <c r="AU219" i="2"/>
  <c r="Z219" i="2"/>
  <c r="I216" i="2"/>
  <c r="G209" i="2"/>
  <c r="AU209" i="2"/>
  <c r="Z209" i="2"/>
  <c r="G193" i="2"/>
  <c r="AU193" i="2"/>
  <c r="Z193" i="2"/>
  <c r="G177" i="2"/>
  <c r="AU177" i="2"/>
  <c r="Z177" i="2"/>
  <c r="AU174" i="2"/>
  <c r="G174" i="2"/>
  <c r="Z174" i="2"/>
  <c r="AQ250" i="2"/>
  <c r="Z246" i="2"/>
  <c r="AU244" i="2"/>
  <c r="AS242" i="2"/>
  <c r="AR242" i="2"/>
  <c r="AQ242" i="2"/>
  <c r="AP242" i="2"/>
  <c r="AO242" i="2"/>
  <c r="AN242" i="2"/>
  <c r="AM242" i="2"/>
  <c r="AL242" i="2"/>
  <c r="AQ240" i="2"/>
  <c r="AP240" i="2"/>
  <c r="AO240" i="2"/>
  <c r="AN240" i="2"/>
  <c r="AM240" i="2"/>
  <c r="AL240" i="2"/>
  <c r="Z239" i="2"/>
  <c r="AQ236" i="2"/>
  <c r="Z235" i="2"/>
  <c r="Z199" i="2"/>
  <c r="G199" i="2"/>
  <c r="AU199" i="2"/>
  <c r="Z183" i="2"/>
  <c r="G183" i="2"/>
  <c r="AU183" i="2"/>
  <c r="AU169" i="2"/>
  <c r="G169" i="2"/>
  <c r="Z169" i="2"/>
  <c r="Z152" i="2"/>
  <c r="G152" i="2"/>
  <c r="AU152" i="2"/>
  <c r="AU258" i="2"/>
  <c r="AU257" i="2"/>
  <c r="AO252" i="2"/>
  <c r="AP250" i="2"/>
  <c r="Z245" i="2"/>
  <c r="Z244" i="2"/>
  <c r="AU241" i="2"/>
  <c r="I238" i="2"/>
  <c r="AP236" i="2"/>
  <c r="I225" i="2"/>
  <c r="Z220" i="2"/>
  <c r="G220" i="2"/>
  <c r="AU220" i="2"/>
  <c r="I208" i="2"/>
  <c r="P205" i="2"/>
  <c r="AC205" i="2" s="1"/>
  <c r="Z205" i="2"/>
  <c r="G205" i="2"/>
  <c r="AU205" i="2"/>
  <c r="I192" i="2"/>
  <c r="Z189" i="2"/>
  <c r="G189" i="2"/>
  <c r="AU189" i="2"/>
  <c r="AU173" i="2"/>
  <c r="G173" i="2"/>
  <c r="Z173" i="2"/>
  <c r="Z144" i="2"/>
  <c r="G144" i="2"/>
  <c r="AU144" i="2"/>
  <c r="AU256" i="2"/>
  <c r="AU255" i="2"/>
  <c r="AN252" i="2"/>
  <c r="AM252" i="2"/>
  <c r="AL252" i="2"/>
  <c r="AO250" i="2"/>
  <c r="AN250" i="2"/>
  <c r="AM250" i="2"/>
  <c r="AL250" i="2"/>
  <c r="Z240" i="2"/>
  <c r="AS238" i="2"/>
  <c r="AR238" i="2"/>
  <c r="AQ238" i="2"/>
  <c r="AP238" i="2"/>
  <c r="AO238" i="2"/>
  <c r="AN238" i="2"/>
  <c r="AM238" i="2"/>
  <c r="AL238" i="2"/>
  <c r="AO236" i="2"/>
  <c r="AN236" i="2"/>
  <c r="AM236" i="2"/>
  <c r="AL236" i="2"/>
  <c r="Z236" i="2"/>
  <c r="Z221" i="2"/>
  <c r="I217" i="2"/>
  <c r="J214" i="2"/>
  <c r="G211" i="2"/>
  <c r="AU211" i="2"/>
  <c r="Z211" i="2"/>
  <c r="J198" i="2"/>
  <c r="G195" i="2"/>
  <c r="AU195" i="2"/>
  <c r="Z195" i="2"/>
  <c r="I182" i="2"/>
  <c r="G179" i="2"/>
  <c r="AU179" i="2"/>
  <c r="Z179" i="2"/>
  <c r="Z168" i="2"/>
  <c r="AU168" i="2"/>
  <c r="G168" i="2"/>
  <c r="AT159" i="2"/>
  <c r="AS159" i="2"/>
  <c r="AR159" i="2"/>
  <c r="AQ159" i="2"/>
  <c r="AP159" i="2"/>
  <c r="AO159" i="2"/>
  <c r="AN159" i="2"/>
  <c r="AM159" i="2"/>
  <c r="AL159" i="2"/>
  <c r="Z257" i="2"/>
  <c r="AU253" i="2"/>
  <c r="Z242" i="2"/>
  <c r="G241" i="2"/>
  <c r="AU237" i="2"/>
  <c r="G237" i="2"/>
  <c r="G234" i="2"/>
  <c r="G229" i="2"/>
  <c r="Z228" i="2"/>
  <c r="G228" i="2"/>
  <c r="AU228" i="2"/>
  <c r="AT225" i="2"/>
  <c r="AS225" i="2"/>
  <c r="AR225" i="2"/>
  <c r="AQ225" i="2"/>
  <c r="AP225" i="2"/>
  <c r="AO225" i="2"/>
  <c r="AN225" i="2"/>
  <c r="AM225" i="2"/>
  <c r="AL225" i="2"/>
  <c r="Z217" i="2"/>
  <c r="G201" i="2"/>
  <c r="AU201" i="2"/>
  <c r="Z201" i="2"/>
  <c r="G185" i="2"/>
  <c r="AU185" i="2"/>
  <c r="Z185" i="2"/>
  <c r="AU161" i="2"/>
  <c r="Z161" i="2"/>
  <c r="G161" i="2"/>
  <c r="Z172" i="2"/>
  <c r="Z166" i="2"/>
  <c r="Z162" i="2"/>
  <c r="G151" i="2"/>
  <c r="AU151" i="2"/>
  <c r="Z151" i="2"/>
  <c r="I141" i="2"/>
  <c r="G127" i="2"/>
  <c r="AU127" i="2"/>
  <c r="Z127" i="2"/>
  <c r="I92" i="2"/>
  <c r="AU226" i="2"/>
  <c r="G226" i="2"/>
  <c r="AU218" i="2"/>
  <c r="G218" i="2"/>
  <c r="Z214" i="2"/>
  <c r="AU210" i="2"/>
  <c r="G210" i="2"/>
  <c r="Z206" i="2"/>
  <c r="AU202" i="2"/>
  <c r="G202" i="2"/>
  <c r="Z198" i="2"/>
  <c r="AU194" i="2"/>
  <c r="G194" i="2"/>
  <c r="Z190" i="2"/>
  <c r="AU186" i="2"/>
  <c r="G186" i="2"/>
  <c r="Z182" i="2"/>
  <c r="AU178" i="2"/>
  <c r="G178" i="2"/>
  <c r="AS175" i="2"/>
  <c r="Z175" i="2"/>
  <c r="AR167" i="2"/>
  <c r="AQ167" i="2"/>
  <c r="AP167" i="2"/>
  <c r="AO167" i="2"/>
  <c r="AU162" i="2"/>
  <c r="AU157" i="2"/>
  <c r="AT150" i="2"/>
  <c r="AS150" i="2"/>
  <c r="AR150" i="2"/>
  <c r="AQ150" i="2"/>
  <c r="AP150" i="2"/>
  <c r="AO150" i="2"/>
  <c r="AN150" i="2"/>
  <c r="AM150" i="2"/>
  <c r="AL150" i="2"/>
  <c r="G149" i="2"/>
  <c r="AS141" i="2"/>
  <c r="AR141" i="2"/>
  <c r="AQ141" i="2"/>
  <c r="AP141" i="2"/>
  <c r="AO141" i="2"/>
  <c r="AN141" i="2"/>
  <c r="AM141" i="2"/>
  <c r="AL141" i="2"/>
  <c r="Z141" i="2"/>
  <c r="I140" i="2"/>
  <c r="G103" i="2"/>
  <c r="AU103" i="2"/>
  <c r="Z103" i="2"/>
  <c r="Z99" i="2"/>
  <c r="G99" i="2"/>
  <c r="AU99" i="2"/>
  <c r="AR175" i="2"/>
  <c r="AQ175" i="2"/>
  <c r="AP175" i="2"/>
  <c r="AO175" i="2"/>
  <c r="AN175" i="2"/>
  <c r="AM175" i="2"/>
  <c r="AL175" i="2"/>
  <c r="G164" i="2"/>
  <c r="AU164" i="2"/>
  <c r="Z164" i="2"/>
  <c r="J153" i="2"/>
  <c r="Z139" i="2"/>
  <c r="G139" i="2"/>
  <c r="AU139" i="2"/>
  <c r="Z123" i="2"/>
  <c r="G123" i="2"/>
  <c r="AU123" i="2"/>
  <c r="AS73" i="2"/>
  <c r="AR73" i="2"/>
  <c r="AQ73" i="2"/>
  <c r="AP73" i="2"/>
  <c r="AO73" i="2"/>
  <c r="AN73" i="2"/>
  <c r="AM73" i="2"/>
  <c r="AL73" i="2"/>
  <c r="AT73" i="2"/>
  <c r="Z224" i="2"/>
  <c r="Z216" i="2"/>
  <c r="AU212" i="2"/>
  <c r="G212" i="2"/>
  <c r="Z208" i="2"/>
  <c r="AU204" i="2"/>
  <c r="G204" i="2"/>
  <c r="Z200" i="2"/>
  <c r="AU196" i="2"/>
  <c r="G196" i="2"/>
  <c r="Z192" i="2"/>
  <c r="AU188" i="2"/>
  <c r="G188" i="2"/>
  <c r="Z184" i="2"/>
  <c r="AU180" i="2"/>
  <c r="G180" i="2"/>
  <c r="I167" i="2"/>
  <c r="G166" i="2"/>
  <c r="G165" i="2"/>
  <c r="Z163" i="2"/>
  <c r="G162" i="2"/>
  <c r="AT138" i="2"/>
  <c r="AS138" i="2"/>
  <c r="AR138" i="2"/>
  <c r="AQ138" i="2"/>
  <c r="AP138" i="2"/>
  <c r="AO138" i="2"/>
  <c r="AN138" i="2"/>
  <c r="AM138" i="2"/>
  <c r="AL138" i="2"/>
  <c r="I132" i="2"/>
  <c r="I116" i="2"/>
  <c r="G95" i="2"/>
  <c r="AU95" i="2"/>
  <c r="Z95" i="2"/>
  <c r="Z91" i="2"/>
  <c r="G91" i="2"/>
  <c r="AU91" i="2"/>
  <c r="G172" i="2"/>
  <c r="AU172" i="2"/>
  <c r="AT163" i="2"/>
  <c r="AS163" i="2"/>
  <c r="AR163" i="2"/>
  <c r="AQ163" i="2"/>
  <c r="AP163" i="2"/>
  <c r="AO163" i="2"/>
  <c r="AN163" i="2"/>
  <c r="AM163" i="2"/>
  <c r="AL163" i="2"/>
  <c r="G143" i="2"/>
  <c r="AU143" i="2"/>
  <c r="Z143" i="2"/>
  <c r="G135" i="2"/>
  <c r="AU135" i="2"/>
  <c r="Z135" i="2"/>
  <c r="G119" i="2"/>
  <c r="AU119" i="2"/>
  <c r="Z119" i="2"/>
  <c r="I108" i="2"/>
  <c r="AS233" i="2"/>
  <c r="Z226" i="2"/>
  <c r="Z218" i="2"/>
  <c r="AU214" i="2"/>
  <c r="Z210" i="2"/>
  <c r="AU206" i="2"/>
  <c r="Z202" i="2"/>
  <c r="AU198" i="2"/>
  <c r="Z194" i="2"/>
  <c r="AU190" i="2"/>
  <c r="Z186" i="2"/>
  <c r="AU182" i="2"/>
  <c r="Z178" i="2"/>
  <c r="G176" i="2"/>
  <c r="AN167" i="2"/>
  <c r="AM167" i="2"/>
  <c r="AL167" i="2"/>
  <c r="AT158" i="2"/>
  <c r="AS158" i="2"/>
  <c r="AR158" i="2"/>
  <c r="AQ158" i="2"/>
  <c r="AP158" i="2"/>
  <c r="AO158" i="2"/>
  <c r="AN158" i="2"/>
  <c r="AM158" i="2"/>
  <c r="AL158" i="2"/>
  <c r="Z157" i="2"/>
  <c r="Z155" i="2"/>
  <c r="G155" i="2"/>
  <c r="AU155" i="2"/>
  <c r="J148" i="2"/>
  <c r="G87" i="2"/>
  <c r="AU87" i="2"/>
  <c r="Z87" i="2"/>
  <c r="AT72" i="2"/>
  <c r="AS72" i="2"/>
  <c r="AR72" i="2"/>
  <c r="AQ72" i="2"/>
  <c r="AP72" i="2"/>
  <c r="AO72" i="2"/>
  <c r="AN72" i="2"/>
  <c r="AM72" i="2"/>
  <c r="AL72" i="2"/>
  <c r="AR233" i="2"/>
  <c r="AQ233" i="2"/>
  <c r="AP233" i="2"/>
  <c r="AO233" i="2"/>
  <c r="AN233" i="2"/>
  <c r="AM233" i="2"/>
  <c r="AL233" i="2"/>
  <c r="AT230" i="2"/>
  <c r="AS230" i="2"/>
  <c r="AR230" i="2"/>
  <c r="AQ230" i="2"/>
  <c r="AP230" i="2"/>
  <c r="AO230" i="2"/>
  <c r="AN230" i="2"/>
  <c r="AM230" i="2"/>
  <c r="AL230" i="2"/>
  <c r="AT222" i="2"/>
  <c r="AS222" i="2"/>
  <c r="AR222" i="2"/>
  <c r="AQ222" i="2"/>
  <c r="AP222" i="2"/>
  <c r="AO222" i="2"/>
  <c r="AN222" i="2"/>
  <c r="AM222" i="2"/>
  <c r="AL222" i="2"/>
  <c r="AU166" i="2"/>
  <c r="AU165" i="2"/>
  <c r="G156" i="2"/>
  <c r="AU156" i="2"/>
  <c r="Z156" i="2"/>
  <c r="AS154" i="2"/>
  <c r="AR154" i="2"/>
  <c r="AQ154" i="2"/>
  <c r="AP154" i="2"/>
  <c r="AO154" i="2"/>
  <c r="AN154" i="2"/>
  <c r="AM154" i="2"/>
  <c r="AL154" i="2"/>
  <c r="AT154" i="2"/>
  <c r="Z147" i="2"/>
  <c r="G147" i="2"/>
  <c r="AU147" i="2"/>
  <c r="Z131" i="2"/>
  <c r="G131" i="2"/>
  <c r="AU131" i="2"/>
  <c r="Z115" i="2"/>
  <c r="G115" i="2"/>
  <c r="AU115" i="2"/>
  <c r="I100" i="2"/>
  <c r="AT74" i="2"/>
  <c r="AS74" i="2"/>
  <c r="AR74" i="2"/>
  <c r="AQ74" i="2"/>
  <c r="AP74" i="2"/>
  <c r="AO74" i="2"/>
  <c r="AN74" i="2"/>
  <c r="AM74" i="2"/>
  <c r="AL74" i="2"/>
  <c r="AU224" i="2"/>
  <c r="AU216" i="2"/>
  <c r="AU208" i="2"/>
  <c r="AU200" i="2"/>
  <c r="AU192" i="2"/>
  <c r="AU184" i="2"/>
  <c r="AU176" i="2"/>
  <c r="AS170" i="2"/>
  <c r="AR170" i="2"/>
  <c r="AQ170" i="2"/>
  <c r="AP170" i="2"/>
  <c r="AO170" i="2"/>
  <c r="AN170" i="2"/>
  <c r="AM170" i="2"/>
  <c r="AL170" i="2"/>
  <c r="G157" i="2"/>
  <c r="AT153" i="2"/>
  <c r="AS153" i="2"/>
  <c r="AR153" i="2"/>
  <c r="AQ153" i="2"/>
  <c r="AP153" i="2"/>
  <c r="AO153" i="2"/>
  <c r="AN153" i="2"/>
  <c r="AM153" i="2"/>
  <c r="AL153" i="2"/>
  <c r="AU149" i="2"/>
  <c r="Z149" i="2"/>
  <c r="AT146" i="2"/>
  <c r="AS146" i="2"/>
  <c r="AR146" i="2"/>
  <c r="AQ146" i="2"/>
  <c r="AP146" i="2"/>
  <c r="AO146" i="2"/>
  <c r="AN146" i="2"/>
  <c r="AM146" i="2"/>
  <c r="AL146" i="2"/>
  <c r="Z136" i="2"/>
  <c r="G136" i="2"/>
  <c r="AU136" i="2"/>
  <c r="I124" i="2"/>
  <c r="G111" i="2"/>
  <c r="AU111" i="2"/>
  <c r="Z111" i="2"/>
  <c r="Z107" i="2"/>
  <c r="G107" i="2"/>
  <c r="AU107" i="2"/>
  <c r="AT82" i="2"/>
  <c r="AS82" i="2"/>
  <c r="AR82" i="2"/>
  <c r="AQ82" i="2"/>
  <c r="AP82" i="2"/>
  <c r="AO82" i="2"/>
  <c r="AN82" i="2"/>
  <c r="AM82" i="2"/>
  <c r="AL82" i="2"/>
  <c r="AS76" i="2"/>
  <c r="AR76" i="2"/>
  <c r="AQ76" i="2"/>
  <c r="AP76" i="2"/>
  <c r="AO76" i="2"/>
  <c r="AN76" i="2"/>
  <c r="AM76" i="2"/>
  <c r="AL76" i="2"/>
  <c r="AT76" i="2"/>
  <c r="Z71" i="2"/>
  <c r="G71" i="2"/>
  <c r="AU71" i="2"/>
  <c r="Z133" i="2"/>
  <c r="Z125" i="2"/>
  <c r="Z117" i="2"/>
  <c r="Z109" i="2"/>
  <c r="Z101" i="2"/>
  <c r="Z93" i="2"/>
  <c r="AS81" i="2"/>
  <c r="AR81" i="2"/>
  <c r="AQ81" i="2"/>
  <c r="AP81" i="2"/>
  <c r="AO81" i="2"/>
  <c r="AN81" i="2"/>
  <c r="AM81" i="2"/>
  <c r="AL81" i="2"/>
  <c r="Z76" i="2"/>
  <c r="Z75" i="2"/>
  <c r="Z74" i="2"/>
  <c r="Z73" i="2"/>
  <c r="Z72" i="2"/>
  <c r="BK62" i="2"/>
  <c r="BJ62" i="2"/>
  <c r="BI62" i="2"/>
  <c r="BH62" i="2"/>
  <c r="BG62" i="2"/>
  <c r="BF62" i="2"/>
  <c r="BE62" i="2"/>
  <c r="BD62" i="2"/>
  <c r="BC62" i="2"/>
  <c r="BA38" i="2"/>
  <c r="BB38" i="2"/>
  <c r="BO38" i="2"/>
  <c r="BP38" i="2"/>
  <c r="AT145" i="2"/>
  <c r="AS145" i="2"/>
  <c r="AR145" i="2"/>
  <c r="AQ145" i="2"/>
  <c r="AP145" i="2"/>
  <c r="AO145" i="2"/>
  <c r="AN145" i="2"/>
  <c r="AM145" i="2"/>
  <c r="AL145" i="2"/>
  <c r="AT137" i="2"/>
  <c r="AT129" i="2"/>
  <c r="AT121" i="2"/>
  <c r="Z114" i="2"/>
  <c r="AT113" i="2"/>
  <c r="AS113" i="2"/>
  <c r="AR113" i="2"/>
  <c r="AQ113" i="2"/>
  <c r="AP113" i="2"/>
  <c r="AO113" i="2"/>
  <c r="AN113" i="2"/>
  <c r="AM113" i="2"/>
  <c r="AL113" i="2"/>
  <c r="G110" i="2"/>
  <c r="Z106" i="2"/>
  <c r="AT105" i="2"/>
  <c r="G102" i="2"/>
  <c r="Z98" i="2"/>
  <c r="AT97" i="2"/>
  <c r="G94" i="2"/>
  <c r="Z90" i="2"/>
  <c r="AT89" i="2"/>
  <c r="AT85" i="2"/>
  <c r="AS85" i="2"/>
  <c r="AR85" i="2"/>
  <c r="AQ85" i="2"/>
  <c r="AP85" i="2"/>
  <c r="AO85" i="2"/>
  <c r="AN85" i="2"/>
  <c r="AM85" i="2"/>
  <c r="AL85" i="2"/>
  <c r="AT84" i="2"/>
  <c r="Z84" i="2"/>
  <c r="Z83" i="2"/>
  <c r="Z82" i="2"/>
  <c r="AT81" i="2"/>
  <c r="Z81" i="2"/>
  <c r="AT80" i="2"/>
  <c r="AT79" i="2"/>
  <c r="AS79" i="2"/>
  <c r="AR79" i="2"/>
  <c r="AQ79" i="2"/>
  <c r="AP79" i="2"/>
  <c r="AO79" i="2"/>
  <c r="AN79" i="2"/>
  <c r="AM79" i="2"/>
  <c r="AL79" i="2"/>
  <c r="AS78" i="2"/>
  <c r="AR78" i="2"/>
  <c r="Z77" i="2"/>
  <c r="Z65" i="2"/>
  <c r="G65" i="2"/>
  <c r="AU65" i="2"/>
  <c r="Z61" i="2"/>
  <c r="G61" i="2"/>
  <c r="AU61" i="2"/>
  <c r="AT142" i="2"/>
  <c r="AS142" i="2"/>
  <c r="AR142" i="2"/>
  <c r="AQ142" i="2"/>
  <c r="AP142" i="2"/>
  <c r="AO142" i="2"/>
  <c r="AN142" i="2"/>
  <c r="AM142" i="2"/>
  <c r="AL142" i="2"/>
  <c r="AS137" i="2"/>
  <c r="AT134" i="2"/>
  <c r="AS134" i="2"/>
  <c r="AR134" i="2"/>
  <c r="AQ134" i="2"/>
  <c r="AP134" i="2"/>
  <c r="AO134" i="2"/>
  <c r="AN134" i="2"/>
  <c r="AM134" i="2"/>
  <c r="AL134" i="2"/>
  <c r="AS129" i="2"/>
  <c r="AR129" i="2"/>
  <c r="AQ129" i="2"/>
  <c r="AP129" i="2"/>
  <c r="AO129" i="2"/>
  <c r="AN129" i="2"/>
  <c r="AM129" i="2"/>
  <c r="AL129" i="2"/>
  <c r="AT126" i="2"/>
  <c r="AS121" i="2"/>
  <c r="AT118" i="2"/>
  <c r="AT110" i="2"/>
  <c r="AS110" i="2"/>
  <c r="AR110" i="2"/>
  <c r="AQ110" i="2"/>
  <c r="AP110" i="2"/>
  <c r="AO110" i="2"/>
  <c r="AN110" i="2"/>
  <c r="AM110" i="2"/>
  <c r="AL110" i="2"/>
  <c r="AS105" i="2"/>
  <c r="AR105" i="2"/>
  <c r="AQ105" i="2"/>
  <c r="AP105" i="2"/>
  <c r="AO105" i="2"/>
  <c r="AN105" i="2"/>
  <c r="AM105" i="2"/>
  <c r="AL105" i="2"/>
  <c r="AT102" i="2"/>
  <c r="AS97" i="2"/>
  <c r="AT94" i="2"/>
  <c r="AS94" i="2"/>
  <c r="AR94" i="2"/>
  <c r="AQ94" i="2"/>
  <c r="AP94" i="2"/>
  <c r="AO94" i="2"/>
  <c r="AN94" i="2"/>
  <c r="AM94" i="2"/>
  <c r="AL94" i="2"/>
  <c r="AS89" i="2"/>
  <c r="AR89" i="2"/>
  <c r="AQ89" i="2"/>
  <c r="AP89" i="2"/>
  <c r="AO89" i="2"/>
  <c r="AN89" i="2"/>
  <c r="AM89" i="2"/>
  <c r="AL89" i="2"/>
  <c r="Z85" i="2"/>
  <c r="AS84" i="2"/>
  <c r="AR84" i="2"/>
  <c r="AQ84" i="2"/>
  <c r="AP84" i="2"/>
  <c r="AO84" i="2"/>
  <c r="AN84" i="2"/>
  <c r="AM84" i="2"/>
  <c r="AL84" i="2"/>
  <c r="AS80" i="2"/>
  <c r="AT70" i="2"/>
  <c r="BK66" i="2"/>
  <c r="BJ65" i="2"/>
  <c r="BI65" i="2"/>
  <c r="BH65" i="2"/>
  <c r="BG65" i="2"/>
  <c r="BF65" i="2"/>
  <c r="BE65" i="2"/>
  <c r="BD65" i="2"/>
  <c r="BC65" i="2"/>
  <c r="BK65" i="2"/>
  <c r="BK61" i="2"/>
  <c r="BJ61" i="2"/>
  <c r="BI61" i="2"/>
  <c r="BH61" i="2"/>
  <c r="BG61" i="2"/>
  <c r="BF61" i="2"/>
  <c r="BE61" i="2"/>
  <c r="BD61" i="2"/>
  <c r="BC61" i="2"/>
  <c r="BA39" i="2"/>
  <c r="BB39" i="2"/>
  <c r="BP39" i="2"/>
  <c r="BO39" i="2"/>
  <c r="Z148" i="2"/>
  <c r="Z140" i="2"/>
  <c r="AR137" i="2"/>
  <c r="AQ137" i="2"/>
  <c r="AP137" i="2"/>
  <c r="J133" i="2"/>
  <c r="Z132" i="2"/>
  <c r="AU128" i="2"/>
  <c r="G128" i="2"/>
  <c r="AS126" i="2"/>
  <c r="AR126" i="2"/>
  <c r="AQ126" i="2"/>
  <c r="I125" i="2"/>
  <c r="Z124" i="2"/>
  <c r="AR121" i="2"/>
  <c r="AQ121" i="2"/>
  <c r="AP121" i="2"/>
  <c r="AU120" i="2"/>
  <c r="G120" i="2"/>
  <c r="AS118" i="2"/>
  <c r="AR118" i="2"/>
  <c r="AQ118" i="2"/>
  <c r="I117" i="2"/>
  <c r="Z116" i="2"/>
  <c r="AU112" i="2"/>
  <c r="G112" i="2"/>
  <c r="I109" i="2"/>
  <c r="Z108" i="2"/>
  <c r="AU104" i="2"/>
  <c r="G104" i="2"/>
  <c r="AS102" i="2"/>
  <c r="AR102" i="2"/>
  <c r="AQ102" i="2"/>
  <c r="AP102" i="2"/>
  <c r="AO102" i="2"/>
  <c r="AN102" i="2"/>
  <c r="AM102" i="2"/>
  <c r="AL102" i="2"/>
  <c r="I101" i="2"/>
  <c r="Z100" i="2"/>
  <c r="AR97" i="2"/>
  <c r="AQ97" i="2"/>
  <c r="AP97" i="2"/>
  <c r="AU96" i="2"/>
  <c r="G96" i="2"/>
  <c r="I93" i="2"/>
  <c r="Z92" i="2"/>
  <c r="AU88" i="2"/>
  <c r="G88" i="2"/>
  <c r="AR80" i="2"/>
  <c r="AQ80" i="2"/>
  <c r="AP80" i="2"/>
  <c r="P79" i="2"/>
  <c r="AF79" i="2" s="1"/>
  <c r="AQ78" i="2"/>
  <c r="AP78" i="2"/>
  <c r="AO78" i="2"/>
  <c r="AN78" i="2"/>
  <c r="AM78" i="2"/>
  <c r="AL78" i="2"/>
  <c r="I77" i="2"/>
  <c r="I76" i="2"/>
  <c r="I74" i="2"/>
  <c r="G72" i="2"/>
  <c r="AS70" i="2"/>
  <c r="AR70" i="2"/>
  <c r="AQ70" i="2"/>
  <c r="AP70" i="2"/>
  <c r="AO70" i="2"/>
  <c r="AN70" i="2"/>
  <c r="AM70" i="2"/>
  <c r="AL70" i="2"/>
  <c r="G68" i="2"/>
  <c r="AU68" i="2"/>
  <c r="BJ66" i="2"/>
  <c r="BI66" i="2"/>
  <c r="BH66" i="2"/>
  <c r="BG66" i="2"/>
  <c r="BF66" i="2"/>
  <c r="BE66" i="2"/>
  <c r="BD66" i="2"/>
  <c r="BC66" i="2"/>
  <c r="Z64" i="2"/>
  <c r="G64" i="2"/>
  <c r="AU64" i="2"/>
  <c r="BO34" i="2"/>
  <c r="BQ34" i="2"/>
  <c r="BA34" i="2"/>
  <c r="AZ34" i="2"/>
  <c r="AX34" i="2"/>
  <c r="BB34" i="2"/>
  <c r="BP34" i="2"/>
  <c r="G75" i="2"/>
  <c r="AU75" i="2"/>
  <c r="G69" i="2"/>
  <c r="AU69" i="2"/>
  <c r="BK64" i="2"/>
  <c r="BJ64" i="2"/>
  <c r="BI64" i="2"/>
  <c r="BH64" i="2"/>
  <c r="BG64" i="2"/>
  <c r="BF64" i="2"/>
  <c r="BE64" i="2"/>
  <c r="BD64" i="2"/>
  <c r="BC64" i="2"/>
  <c r="BK60" i="2"/>
  <c r="BJ60" i="2"/>
  <c r="BI60" i="2"/>
  <c r="BH60" i="2"/>
  <c r="BG60" i="2"/>
  <c r="BF60" i="2"/>
  <c r="BE60" i="2"/>
  <c r="BD60" i="2"/>
  <c r="BC60" i="2"/>
  <c r="AT133" i="2"/>
  <c r="AT125" i="2"/>
  <c r="AT117" i="2"/>
  <c r="AT109" i="2"/>
  <c r="AS109" i="2"/>
  <c r="AR109" i="2"/>
  <c r="AQ109" i="2"/>
  <c r="AP109" i="2"/>
  <c r="AO109" i="2"/>
  <c r="AN109" i="2"/>
  <c r="AM109" i="2"/>
  <c r="AL109" i="2"/>
  <c r="AT101" i="2"/>
  <c r="AT93" i="2"/>
  <c r="AS93" i="2"/>
  <c r="AR93" i="2"/>
  <c r="AQ93" i="2"/>
  <c r="AP93" i="2"/>
  <c r="AO93" i="2"/>
  <c r="AN93" i="2"/>
  <c r="AM93" i="2"/>
  <c r="AL93" i="2"/>
  <c r="G83" i="2"/>
  <c r="AU83" i="2"/>
  <c r="I80" i="2"/>
  <c r="AT67" i="2"/>
  <c r="AS67" i="2"/>
  <c r="AR67" i="2"/>
  <c r="AQ67" i="2"/>
  <c r="AP67" i="2"/>
  <c r="AO67" i="2"/>
  <c r="AN67" i="2"/>
  <c r="AM67" i="2"/>
  <c r="AL67" i="2"/>
  <c r="Z63" i="2"/>
  <c r="G63" i="2"/>
  <c r="AU63" i="2"/>
  <c r="AO137" i="2"/>
  <c r="AN137" i="2"/>
  <c r="AM137" i="2"/>
  <c r="AL137" i="2"/>
  <c r="AS133" i="2"/>
  <c r="AR133" i="2"/>
  <c r="AQ133" i="2"/>
  <c r="AP133" i="2"/>
  <c r="AO133" i="2"/>
  <c r="AN133" i="2"/>
  <c r="AM133" i="2"/>
  <c r="AL133" i="2"/>
  <c r="AT130" i="2"/>
  <c r="AS130" i="2"/>
  <c r="AR130" i="2"/>
  <c r="AQ130" i="2"/>
  <c r="AP130" i="2"/>
  <c r="AO130" i="2"/>
  <c r="AN130" i="2"/>
  <c r="AM130" i="2"/>
  <c r="AL130" i="2"/>
  <c r="AP126" i="2"/>
  <c r="AO126" i="2"/>
  <c r="AN126" i="2"/>
  <c r="AM126" i="2"/>
  <c r="AL126" i="2"/>
  <c r="AS125" i="2"/>
  <c r="AR125" i="2"/>
  <c r="AQ125" i="2"/>
  <c r="AP125" i="2"/>
  <c r="AO125" i="2"/>
  <c r="AN125" i="2"/>
  <c r="AM125" i="2"/>
  <c r="AL125" i="2"/>
  <c r="AT122" i="2"/>
  <c r="AS122" i="2"/>
  <c r="AR122" i="2"/>
  <c r="AQ122" i="2"/>
  <c r="AP122" i="2"/>
  <c r="AO122" i="2"/>
  <c r="AN122" i="2"/>
  <c r="AM122" i="2"/>
  <c r="AL122" i="2"/>
  <c r="AO121" i="2"/>
  <c r="AN121" i="2"/>
  <c r="AM121" i="2"/>
  <c r="AL121" i="2"/>
  <c r="AP118" i="2"/>
  <c r="AO118" i="2"/>
  <c r="AN118" i="2"/>
  <c r="AM118" i="2"/>
  <c r="AL118" i="2"/>
  <c r="AS117" i="2"/>
  <c r="AR117" i="2"/>
  <c r="AQ117" i="2"/>
  <c r="AP117" i="2"/>
  <c r="AO117" i="2"/>
  <c r="AN117" i="2"/>
  <c r="AM117" i="2"/>
  <c r="AL117" i="2"/>
  <c r="AT114" i="2"/>
  <c r="AS114" i="2"/>
  <c r="AR114" i="2"/>
  <c r="AQ114" i="2"/>
  <c r="AP114" i="2"/>
  <c r="AO114" i="2"/>
  <c r="AN114" i="2"/>
  <c r="AM114" i="2"/>
  <c r="AL114" i="2"/>
  <c r="AT106" i="2"/>
  <c r="AS106" i="2"/>
  <c r="AR106" i="2"/>
  <c r="AQ106" i="2"/>
  <c r="AP106" i="2"/>
  <c r="AO106" i="2"/>
  <c r="AN106" i="2"/>
  <c r="AM106" i="2"/>
  <c r="AL106" i="2"/>
  <c r="AS101" i="2"/>
  <c r="AR101" i="2"/>
  <c r="AQ101" i="2"/>
  <c r="AP101" i="2"/>
  <c r="AO101" i="2"/>
  <c r="AN101" i="2"/>
  <c r="AM101" i="2"/>
  <c r="AL101" i="2"/>
  <c r="AT98" i="2"/>
  <c r="AS98" i="2"/>
  <c r="AR98" i="2"/>
  <c r="AQ98" i="2"/>
  <c r="AP98" i="2"/>
  <c r="AO98" i="2"/>
  <c r="AN98" i="2"/>
  <c r="AM98" i="2"/>
  <c r="AL98" i="2"/>
  <c r="AO97" i="2"/>
  <c r="AN97" i="2"/>
  <c r="AM97" i="2"/>
  <c r="AL97" i="2"/>
  <c r="AT90" i="2"/>
  <c r="AS90" i="2"/>
  <c r="AR90" i="2"/>
  <c r="AQ90" i="2"/>
  <c r="AP90" i="2"/>
  <c r="AO90" i="2"/>
  <c r="AN90" i="2"/>
  <c r="AM90" i="2"/>
  <c r="AL90" i="2"/>
  <c r="AO80" i="2"/>
  <c r="AN80" i="2"/>
  <c r="AM80" i="2"/>
  <c r="AL80" i="2"/>
  <c r="BK67" i="2"/>
  <c r="BJ67" i="2"/>
  <c r="BI67" i="2"/>
  <c r="BH67" i="2"/>
  <c r="BG67" i="2"/>
  <c r="BF67" i="2"/>
  <c r="BE67" i="2"/>
  <c r="BD67" i="2"/>
  <c r="BC67" i="2"/>
  <c r="Z67" i="2"/>
  <c r="G67" i="2"/>
  <c r="Z66" i="2"/>
  <c r="G66" i="2"/>
  <c r="AU66" i="2"/>
  <c r="BK63" i="2"/>
  <c r="BJ63" i="2"/>
  <c r="BI63" i="2"/>
  <c r="BH63" i="2"/>
  <c r="BG63" i="2"/>
  <c r="BF63" i="2"/>
  <c r="BE63" i="2"/>
  <c r="BD63" i="2"/>
  <c r="BC63" i="2"/>
  <c r="AU148" i="2"/>
  <c r="AU140" i="2"/>
  <c r="AU132" i="2"/>
  <c r="AU124" i="2"/>
  <c r="AU116" i="2"/>
  <c r="AU108" i="2"/>
  <c r="AU100" i="2"/>
  <c r="AU92" i="2"/>
  <c r="AN86" i="2"/>
  <c r="AM86" i="2"/>
  <c r="AL86" i="2"/>
  <c r="AU77" i="2"/>
  <c r="Z68" i="2"/>
  <c r="Z62" i="2"/>
  <c r="G62" i="2"/>
  <c r="AU62" i="2"/>
  <c r="BO31" i="2"/>
  <c r="BQ31" i="2"/>
  <c r="BP31" i="2"/>
  <c r="BA31" i="2"/>
  <c r="BB31" i="2"/>
  <c r="G28" i="2"/>
  <c r="AU28" i="2"/>
  <c r="Z28" i="2"/>
  <c r="G23" i="2"/>
  <c r="AU23" i="2"/>
  <c r="P23" i="2"/>
  <c r="AC23" i="2" s="1"/>
  <c r="Z23" i="2"/>
  <c r="BJ12" i="2"/>
  <c r="BI12" i="2"/>
  <c r="BH12" i="2"/>
  <c r="BG12" i="2"/>
  <c r="BF12" i="2"/>
  <c r="BE12" i="2"/>
  <c r="BD12" i="2"/>
  <c r="BC12" i="2"/>
  <c r="BK12" i="2"/>
  <c r="AU60" i="2"/>
  <c r="G60" i="2"/>
  <c r="AU59" i="2"/>
  <c r="G59" i="2"/>
  <c r="AU58" i="2"/>
  <c r="G58" i="2"/>
  <c r="AU57" i="2"/>
  <c r="G57" i="2"/>
  <c r="AU56" i="2"/>
  <c r="G56" i="2"/>
  <c r="AU55" i="2"/>
  <c r="G55" i="2"/>
  <c r="AU54" i="2"/>
  <c r="G54" i="2"/>
  <c r="AU53" i="2"/>
  <c r="G53" i="2"/>
  <c r="AU52" i="2"/>
  <c r="G52" i="2"/>
  <c r="AU51" i="2"/>
  <c r="G51" i="2"/>
  <c r="AU50" i="2"/>
  <c r="G50" i="2"/>
  <c r="AU49" i="2"/>
  <c r="G49" i="2"/>
  <c r="AU48" i="2"/>
  <c r="G48" i="2"/>
  <c r="G47" i="2"/>
  <c r="G46" i="2"/>
  <c r="BI43" i="2"/>
  <c r="BH43" i="2"/>
  <c r="BG43" i="2"/>
  <c r="BF43" i="2"/>
  <c r="BE43" i="2"/>
  <c r="BD43" i="2"/>
  <c r="BC43" i="2"/>
  <c r="G35" i="2"/>
  <c r="AU35" i="2"/>
  <c r="Z35" i="2"/>
  <c r="G29" i="2"/>
  <c r="AU29" i="2"/>
  <c r="Z29" i="2"/>
  <c r="BO24" i="2"/>
  <c r="BP24" i="2"/>
  <c r="BA24" i="2"/>
  <c r="BB24" i="2"/>
  <c r="AT47" i="2"/>
  <c r="AT46" i="2"/>
  <c r="AS46" i="2"/>
  <c r="AR46" i="2"/>
  <c r="AQ46" i="2"/>
  <c r="AP46" i="2"/>
  <c r="AO46" i="2"/>
  <c r="AN46" i="2"/>
  <c r="AM46" i="2"/>
  <c r="AL46" i="2"/>
  <c r="AT45" i="2"/>
  <c r="AU42" i="2"/>
  <c r="G38" i="2"/>
  <c r="AU38" i="2"/>
  <c r="Z38" i="2"/>
  <c r="G37" i="2"/>
  <c r="AU37" i="2"/>
  <c r="Z37" i="2"/>
  <c r="G36" i="2"/>
  <c r="AU36" i="2"/>
  <c r="Z36" i="2"/>
  <c r="G30" i="2"/>
  <c r="AU30" i="2"/>
  <c r="Z30" i="2"/>
  <c r="BO25" i="2"/>
  <c r="BQ25" i="2"/>
  <c r="BP25" i="2"/>
  <c r="BA25" i="2"/>
  <c r="BB25" i="2"/>
  <c r="BK59" i="2"/>
  <c r="BK58" i="2"/>
  <c r="BJ58" i="2"/>
  <c r="BI58" i="2"/>
  <c r="BH58" i="2"/>
  <c r="BG58" i="2"/>
  <c r="BF58" i="2"/>
  <c r="BE58" i="2"/>
  <c r="BD58" i="2"/>
  <c r="BC58" i="2"/>
  <c r="BK57" i="2"/>
  <c r="BJ57" i="2"/>
  <c r="BI57" i="2"/>
  <c r="BH57" i="2"/>
  <c r="BG57" i="2"/>
  <c r="BF57" i="2"/>
  <c r="BE57" i="2"/>
  <c r="BD57" i="2"/>
  <c r="BC57" i="2"/>
  <c r="BK56" i="2"/>
  <c r="BK55" i="2"/>
  <c r="BK54" i="2"/>
  <c r="BK53" i="2"/>
  <c r="BJ53" i="2"/>
  <c r="BI53" i="2"/>
  <c r="BH53" i="2"/>
  <c r="BG53" i="2"/>
  <c r="BF53" i="2"/>
  <c r="BE53" i="2"/>
  <c r="BD53" i="2"/>
  <c r="BC53" i="2"/>
  <c r="BK52" i="2"/>
  <c r="BK51" i="2"/>
  <c r="BK50" i="2"/>
  <c r="BJ50" i="2"/>
  <c r="BI50" i="2"/>
  <c r="BH50" i="2"/>
  <c r="BG50" i="2"/>
  <c r="BF50" i="2"/>
  <c r="BE50" i="2"/>
  <c r="BD50" i="2"/>
  <c r="BC50" i="2"/>
  <c r="BK49" i="2"/>
  <c r="BJ49" i="2"/>
  <c r="BI49" i="2"/>
  <c r="BH49" i="2"/>
  <c r="BG49" i="2"/>
  <c r="BF49" i="2"/>
  <c r="BE49" i="2"/>
  <c r="BD49" i="2"/>
  <c r="BC49" i="2"/>
  <c r="BK48" i="2"/>
  <c r="BJ48" i="2"/>
  <c r="BK47" i="2"/>
  <c r="BJ47" i="2"/>
  <c r="AS47" i="2"/>
  <c r="AR47" i="2"/>
  <c r="AQ47" i="2"/>
  <c r="AP47" i="2"/>
  <c r="AO47" i="2"/>
  <c r="AN47" i="2"/>
  <c r="AM47" i="2"/>
  <c r="AL47" i="2"/>
  <c r="BK46" i="2"/>
  <c r="BJ46" i="2"/>
  <c r="BK45" i="2"/>
  <c r="BJ45" i="2"/>
  <c r="AS45" i="2"/>
  <c r="AR45" i="2"/>
  <c r="BI41" i="2"/>
  <c r="BH41" i="2"/>
  <c r="BG41" i="2"/>
  <c r="BF41" i="2"/>
  <c r="BE41" i="2"/>
  <c r="BD41" i="2"/>
  <c r="BC41" i="2"/>
  <c r="BI40" i="2"/>
  <c r="BH40" i="2"/>
  <c r="BG40" i="2"/>
  <c r="BF40" i="2"/>
  <c r="BE40" i="2"/>
  <c r="BD40" i="2"/>
  <c r="BC40" i="2"/>
  <c r="I40" i="2"/>
  <c r="G39" i="2"/>
  <c r="G31" i="2"/>
  <c r="AU31" i="2"/>
  <c r="Z31" i="2"/>
  <c r="BO26" i="2"/>
  <c r="BQ26" i="2"/>
  <c r="BP26" i="2"/>
  <c r="BA26" i="2"/>
  <c r="BB26" i="2"/>
  <c r="BJ59" i="2"/>
  <c r="BI59" i="2"/>
  <c r="BH59" i="2"/>
  <c r="BG59" i="2"/>
  <c r="BF59" i="2"/>
  <c r="BE59" i="2"/>
  <c r="BD59" i="2"/>
  <c r="BC59" i="2"/>
  <c r="BJ56" i="2"/>
  <c r="BJ55" i="2"/>
  <c r="BI55" i="2"/>
  <c r="BH55" i="2"/>
  <c r="BG55" i="2"/>
  <c r="BF55" i="2"/>
  <c r="BE55" i="2"/>
  <c r="BD55" i="2"/>
  <c r="BC55" i="2"/>
  <c r="BJ54" i="2"/>
  <c r="BJ52" i="2"/>
  <c r="BJ51" i="2"/>
  <c r="BI51" i="2"/>
  <c r="BH51" i="2"/>
  <c r="BG51" i="2"/>
  <c r="BF51" i="2"/>
  <c r="BE51" i="2"/>
  <c r="BD51" i="2"/>
  <c r="BC51" i="2"/>
  <c r="AT39" i="2"/>
  <c r="AS39" i="2"/>
  <c r="AR39" i="2"/>
  <c r="AQ39" i="2"/>
  <c r="AP39" i="2"/>
  <c r="AO39" i="2"/>
  <c r="AN39" i="2"/>
  <c r="AM39" i="2"/>
  <c r="AL39" i="2"/>
  <c r="G34" i="2"/>
  <c r="AU34" i="2"/>
  <c r="Z34" i="2"/>
  <c r="G32" i="2"/>
  <c r="AU32" i="2"/>
  <c r="P32" i="2"/>
  <c r="AC32" i="2" s="1"/>
  <c r="Z32" i="2"/>
  <c r="BO27" i="2"/>
  <c r="BP27" i="2"/>
  <c r="BA27" i="2"/>
  <c r="BB27" i="2"/>
  <c r="G24" i="2"/>
  <c r="AU24" i="2"/>
  <c r="P24" i="2"/>
  <c r="AC24" i="2" s="1"/>
  <c r="Z24" i="2"/>
  <c r="G22" i="2"/>
  <c r="AU22" i="2"/>
  <c r="Z22" i="2"/>
  <c r="Z60" i="2"/>
  <c r="Z59" i="2"/>
  <c r="Z58" i="2"/>
  <c r="Z57" i="2"/>
  <c r="BI56" i="2"/>
  <c r="Z56" i="2"/>
  <c r="Z55" i="2"/>
  <c r="BI54" i="2"/>
  <c r="Z54" i="2"/>
  <c r="Z53" i="2"/>
  <c r="BI52" i="2"/>
  <c r="Z52" i="2"/>
  <c r="Z51" i="2"/>
  <c r="Z50" i="2"/>
  <c r="Z49" i="2"/>
  <c r="BI48" i="2"/>
  <c r="Z48" i="2"/>
  <c r="BI47" i="2"/>
  <c r="Z47" i="2"/>
  <c r="BI46" i="2"/>
  <c r="BH46" i="2"/>
  <c r="BG46" i="2"/>
  <c r="BF46" i="2"/>
  <c r="BE46" i="2"/>
  <c r="BD46" i="2"/>
  <c r="BC46" i="2"/>
  <c r="Z46" i="2"/>
  <c r="BI45" i="2"/>
  <c r="AQ45" i="2"/>
  <c r="AP45" i="2"/>
  <c r="AO45" i="2"/>
  <c r="AN45" i="2"/>
  <c r="AM45" i="2"/>
  <c r="AL45" i="2"/>
  <c r="AT44" i="2"/>
  <c r="AT43" i="2"/>
  <c r="AT40" i="2"/>
  <c r="AR40" i="2"/>
  <c r="AQ40" i="2"/>
  <c r="AP40" i="2"/>
  <c r="AO40" i="2"/>
  <c r="AN40" i="2"/>
  <c r="AM40" i="2"/>
  <c r="AL40" i="2"/>
  <c r="G33" i="2"/>
  <c r="AU33" i="2"/>
  <c r="Z33" i="2"/>
  <c r="BO28" i="2"/>
  <c r="BQ28" i="2"/>
  <c r="BR27" i="2"/>
  <c r="BS27" i="2"/>
  <c r="BP28" i="2"/>
  <c r="BA28" i="2"/>
  <c r="BB28" i="2"/>
  <c r="G25" i="2"/>
  <c r="AU25" i="2"/>
  <c r="Z25" i="2"/>
  <c r="BH56" i="2"/>
  <c r="BG56" i="2"/>
  <c r="BF56" i="2"/>
  <c r="BE56" i="2"/>
  <c r="BD56" i="2"/>
  <c r="BC56" i="2"/>
  <c r="BH54" i="2"/>
  <c r="BG54" i="2"/>
  <c r="BF54" i="2"/>
  <c r="BE54" i="2"/>
  <c r="BD54" i="2"/>
  <c r="BC54" i="2"/>
  <c r="BH52" i="2"/>
  <c r="BG52" i="2"/>
  <c r="BF52" i="2"/>
  <c r="BE52" i="2"/>
  <c r="BD52" i="2"/>
  <c r="BC52" i="2"/>
  <c r="BH48" i="2"/>
  <c r="BG48" i="2"/>
  <c r="BF48" i="2"/>
  <c r="BE48" i="2"/>
  <c r="BD48" i="2"/>
  <c r="BC48" i="2"/>
  <c r="BH47" i="2"/>
  <c r="BG47" i="2"/>
  <c r="BF47" i="2"/>
  <c r="BE47" i="2"/>
  <c r="BD47" i="2"/>
  <c r="BC47" i="2"/>
  <c r="BH45" i="2"/>
  <c r="BG45" i="2"/>
  <c r="BF45" i="2"/>
  <c r="BE45" i="2"/>
  <c r="BD45" i="2"/>
  <c r="BC45" i="2"/>
  <c r="AS44" i="2"/>
  <c r="AS43" i="2"/>
  <c r="AR43" i="2"/>
  <c r="AQ43" i="2"/>
  <c r="AP43" i="2"/>
  <c r="AO43" i="2"/>
  <c r="AN43" i="2"/>
  <c r="AM43" i="2"/>
  <c r="AL43" i="2"/>
  <c r="BI42" i="2"/>
  <c r="BH42" i="2"/>
  <c r="BG42" i="2"/>
  <c r="BF42" i="2"/>
  <c r="BE42" i="2"/>
  <c r="BD42" i="2"/>
  <c r="BC42" i="2"/>
  <c r="AT41" i="2"/>
  <c r="AS41" i="2"/>
  <c r="AR41" i="2"/>
  <c r="AQ41" i="2"/>
  <c r="AP41" i="2"/>
  <c r="AO41" i="2"/>
  <c r="AN41" i="2"/>
  <c r="AM41" i="2"/>
  <c r="AL41" i="2"/>
  <c r="AS40" i="2"/>
  <c r="BI37" i="2"/>
  <c r="BH37" i="2"/>
  <c r="BG37" i="2"/>
  <c r="BF37" i="2"/>
  <c r="BE37" i="2"/>
  <c r="BD37" i="2"/>
  <c r="BC37" i="2"/>
  <c r="BI36" i="2"/>
  <c r="BH36" i="2"/>
  <c r="BG36" i="2"/>
  <c r="BF36" i="2"/>
  <c r="BE36" i="2"/>
  <c r="BD36" i="2"/>
  <c r="BC36" i="2"/>
  <c r="BI35" i="2"/>
  <c r="BH35" i="2"/>
  <c r="BG35" i="2"/>
  <c r="BF35" i="2"/>
  <c r="BE35" i="2"/>
  <c r="BD35" i="2"/>
  <c r="BC35" i="2"/>
  <c r="BO29" i="2"/>
  <c r="BQ29" i="2"/>
  <c r="BP29" i="2"/>
  <c r="BA29" i="2"/>
  <c r="BB29" i="2"/>
  <c r="G26" i="2"/>
  <c r="AU26" i="2"/>
  <c r="Z26" i="2"/>
  <c r="G45" i="2"/>
  <c r="BI44" i="2"/>
  <c r="BH44" i="2"/>
  <c r="BG44" i="2"/>
  <c r="BF44" i="2"/>
  <c r="BE44" i="2"/>
  <c r="BD44" i="2"/>
  <c r="BC44" i="2"/>
  <c r="AR44" i="2"/>
  <c r="AQ44" i="2"/>
  <c r="AP44" i="2"/>
  <c r="AO44" i="2"/>
  <c r="AN44" i="2"/>
  <c r="AM44" i="2"/>
  <c r="AL44" i="2"/>
  <c r="G43" i="2"/>
  <c r="BI33" i="2"/>
  <c r="BH33" i="2"/>
  <c r="BG33" i="2"/>
  <c r="BF33" i="2"/>
  <c r="BE33" i="2"/>
  <c r="BD33" i="2"/>
  <c r="BC33" i="2"/>
  <c r="BO32" i="2"/>
  <c r="BQ32" i="2"/>
  <c r="BP32" i="2"/>
  <c r="BA32" i="2"/>
  <c r="BB32" i="2"/>
  <c r="BO30" i="2"/>
  <c r="BQ30" i="2"/>
  <c r="BR29" i="2"/>
  <c r="BS29" i="2"/>
  <c r="BP30" i="2"/>
  <c r="BA30" i="2"/>
  <c r="BB30" i="2"/>
  <c r="G27" i="2"/>
  <c r="AU27" i="2"/>
  <c r="Z27" i="2"/>
  <c r="AS21" i="2"/>
  <c r="AR21" i="2"/>
  <c r="AQ21" i="2"/>
  <c r="AP21" i="2"/>
  <c r="AO21" i="2"/>
  <c r="AN21" i="2"/>
  <c r="AM21" i="2"/>
  <c r="AL21" i="2"/>
  <c r="BL16" i="2"/>
  <c r="BL3" i="2"/>
  <c r="Z357" i="1"/>
  <c r="G357" i="1"/>
  <c r="AU357" i="1"/>
  <c r="P357" i="1"/>
  <c r="AU344" i="1"/>
  <c r="P344" i="1"/>
  <c r="AF344" i="1" s="1"/>
  <c r="Z344" i="1"/>
  <c r="G344" i="1"/>
  <c r="BI19" i="2"/>
  <c r="BH19" i="2"/>
  <c r="BG19" i="2"/>
  <c r="BF19" i="2"/>
  <c r="BE19" i="2"/>
  <c r="BD19" i="2"/>
  <c r="BC19" i="2"/>
  <c r="AU350" i="1"/>
  <c r="P350" i="1"/>
  <c r="Z350" i="1"/>
  <c r="G350" i="1"/>
  <c r="AU334" i="1"/>
  <c r="P334" i="1"/>
  <c r="Z334" i="1"/>
  <c r="G334" i="1"/>
  <c r="AT325" i="1"/>
  <c r="AS325" i="1"/>
  <c r="AR325" i="1"/>
  <c r="AQ325" i="1"/>
  <c r="AP325" i="1"/>
  <c r="AO325" i="1"/>
  <c r="AN325" i="1"/>
  <c r="AM325" i="1"/>
  <c r="AL325" i="1"/>
  <c r="AS323" i="1"/>
  <c r="AR323" i="1"/>
  <c r="AQ323" i="1"/>
  <c r="AP323" i="1"/>
  <c r="AO323" i="1"/>
  <c r="AN323" i="1"/>
  <c r="AM323" i="1"/>
  <c r="AL323" i="1"/>
  <c r="AT323" i="1"/>
  <c r="AT321" i="1"/>
  <c r="AS321" i="1"/>
  <c r="AR321" i="1"/>
  <c r="AQ321" i="1"/>
  <c r="AP321" i="1"/>
  <c r="AO321" i="1"/>
  <c r="AN321" i="1"/>
  <c r="AM321" i="1"/>
  <c r="AL321" i="1"/>
  <c r="G318" i="1"/>
  <c r="AU318" i="1"/>
  <c r="Z318" i="1"/>
  <c r="P318" i="1"/>
  <c r="BK19" i="2"/>
  <c r="BJ19" i="2"/>
  <c r="F17" i="2"/>
  <c r="AY2" i="2"/>
  <c r="AU340" i="1"/>
  <c r="P340" i="1"/>
  <c r="Z340" i="1"/>
  <c r="G340" i="1"/>
  <c r="BL15" i="2"/>
  <c r="X5" i="2"/>
  <c r="X4" i="2"/>
  <c r="X6" i="2"/>
  <c r="X3" i="2"/>
  <c r="AU358" i="1"/>
  <c r="Z358" i="1"/>
  <c r="G358" i="1"/>
  <c r="Z355" i="1"/>
  <c r="G355" i="1"/>
  <c r="AU355" i="1"/>
  <c r="P355" i="1"/>
  <c r="AU346" i="1"/>
  <c r="P346" i="1"/>
  <c r="AC346" i="1" s="1"/>
  <c r="Z346" i="1"/>
  <c r="G346" i="1"/>
  <c r="AU330" i="1"/>
  <c r="P330" i="1"/>
  <c r="Z330" i="1"/>
  <c r="G330" i="1"/>
  <c r="AS327" i="1"/>
  <c r="AR327" i="1"/>
  <c r="AQ327" i="1"/>
  <c r="AP327" i="1"/>
  <c r="AO327" i="1"/>
  <c r="AN327" i="1"/>
  <c r="AM327" i="1"/>
  <c r="AL327" i="1"/>
  <c r="AT327" i="1"/>
  <c r="BK18" i="2"/>
  <c r="BJ18" i="2"/>
  <c r="BI18" i="2"/>
  <c r="BH18" i="2"/>
  <c r="BG18" i="2"/>
  <c r="BF18" i="2"/>
  <c r="BE18" i="2"/>
  <c r="BD18" i="2"/>
  <c r="BC18" i="2"/>
  <c r="BL5" i="2"/>
  <c r="AU352" i="1"/>
  <c r="P352" i="1"/>
  <c r="AC352" i="1" s="1"/>
  <c r="Z352" i="1"/>
  <c r="G352" i="1"/>
  <c r="AU336" i="1"/>
  <c r="P336" i="1"/>
  <c r="Z336" i="1"/>
  <c r="G336" i="1"/>
  <c r="I309" i="1"/>
  <c r="Z359" i="1"/>
  <c r="G359" i="1"/>
  <c r="AU359" i="1"/>
  <c r="P359" i="1"/>
  <c r="AU342" i="1"/>
  <c r="P342" i="1"/>
  <c r="Z342" i="1"/>
  <c r="G342" i="1"/>
  <c r="Z329" i="1"/>
  <c r="G329" i="1"/>
  <c r="AU329" i="1"/>
  <c r="P329" i="1"/>
  <c r="AS324" i="1"/>
  <c r="AR324" i="1"/>
  <c r="AQ324" i="1"/>
  <c r="AP324" i="1"/>
  <c r="AO324" i="1"/>
  <c r="AN324" i="1"/>
  <c r="AM324" i="1"/>
  <c r="AL324" i="1"/>
  <c r="AT324" i="1"/>
  <c r="BL13" i="2"/>
  <c r="BL14" i="2"/>
  <c r="BL8" i="2"/>
  <c r="BL2" i="2"/>
  <c r="BL7" i="2"/>
  <c r="BL17" i="2"/>
  <c r="BL9" i="2"/>
  <c r="AY5" i="2"/>
  <c r="AY10" i="2"/>
  <c r="AY13" i="2"/>
  <c r="AY14" i="2"/>
  <c r="AY15" i="2"/>
  <c r="AY3" i="2"/>
  <c r="AY8" i="2"/>
  <c r="AY9" i="2"/>
  <c r="AU356" i="1"/>
  <c r="Z356" i="1"/>
  <c r="G356" i="1"/>
  <c r="AU348" i="1"/>
  <c r="P348" i="1"/>
  <c r="AF348" i="1" s="1"/>
  <c r="Z348" i="1"/>
  <c r="G348" i="1"/>
  <c r="AU332" i="1"/>
  <c r="P332" i="1"/>
  <c r="Z332" i="1"/>
  <c r="G332" i="1"/>
  <c r="G326" i="1"/>
  <c r="AU326" i="1"/>
  <c r="P326" i="1"/>
  <c r="Z326" i="1"/>
  <c r="BL23" i="2"/>
  <c r="BL22" i="2"/>
  <c r="BL21" i="2"/>
  <c r="BL20" i="2"/>
  <c r="BL11" i="2"/>
  <c r="AU354" i="1"/>
  <c r="P354" i="1"/>
  <c r="Z354" i="1"/>
  <c r="G354" i="1"/>
  <c r="AU338" i="1"/>
  <c r="P338" i="1"/>
  <c r="AF338" i="1" s="1"/>
  <c r="Z338" i="1"/>
  <c r="G338" i="1"/>
  <c r="G319" i="1"/>
  <c r="P319" i="1"/>
  <c r="AU319" i="1"/>
  <c r="Z319" i="1"/>
  <c r="BL6" i="2"/>
  <c r="Z327" i="1"/>
  <c r="Z325" i="1"/>
  <c r="Z324" i="1"/>
  <c r="Z321" i="1"/>
  <c r="G317" i="1"/>
  <c r="G315" i="1"/>
  <c r="P311" i="1"/>
  <c r="AF311" i="1"/>
  <c r="P304" i="1"/>
  <c r="Z304" i="1"/>
  <c r="G304" i="1"/>
  <c r="AU304" i="1"/>
  <c r="G294" i="1"/>
  <c r="AU294" i="1"/>
  <c r="P294" i="1"/>
  <c r="Z294" i="1"/>
  <c r="Z277" i="1"/>
  <c r="G277" i="1"/>
  <c r="AU277" i="1"/>
  <c r="P277" i="1"/>
  <c r="P353" i="1"/>
  <c r="P351" i="1"/>
  <c r="P349" i="1"/>
  <c r="P347" i="1"/>
  <c r="P345" i="1"/>
  <c r="AC345" i="1" s="1"/>
  <c r="P343" i="1"/>
  <c r="AC343" i="1" s="1"/>
  <c r="P341" i="1"/>
  <c r="P339" i="1"/>
  <c r="AC339" i="1" s="1"/>
  <c r="P337" i="1"/>
  <c r="P335" i="1"/>
  <c r="P333" i="1"/>
  <c r="P331" i="1"/>
  <c r="Z328" i="1"/>
  <c r="AF320" i="1"/>
  <c r="I311" i="1"/>
  <c r="Z309" i="1"/>
  <c r="P309" i="1"/>
  <c r="AC309" i="1" s="1"/>
  <c r="AC308" i="1"/>
  <c r="K308" i="1"/>
  <c r="AF308" i="1"/>
  <c r="G302" i="1"/>
  <c r="AU302" i="1"/>
  <c r="P302" i="1"/>
  <c r="AF302" i="1" s="1"/>
  <c r="Z302" i="1"/>
  <c r="Z285" i="1"/>
  <c r="G285" i="1"/>
  <c r="AU285" i="1"/>
  <c r="P285" i="1"/>
  <c r="P283" i="1"/>
  <c r="AF283" i="1" s="1"/>
  <c r="Z283" i="1"/>
  <c r="G283" i="1"/>
  <c r="AU283" i="1"/>
  <c r="Z275" i="1"/>
  <c r="AU275" i="1"/>
  <c r="G275" i="1"/>
  <c r="P275" i="1"/>
  <c r="G313" i="1"/>
  <c r="AU313" i="1"/>
  <c r="AS308" i="1"/>
  <c r="AR308" i="1"/>
  <c r="AQ308" i="1"/>
  <c r="AP308" i="1"/>
  <c r="AO308" i="1"/>
  <c r="AN308" i="1"/>
  <c r="AM308" i="1"/>
  <c r="AL308" i="1"/>
  <c r="AT308" i="1"/>
  <c r="P307" i="1"/>
  <c r="Z307" i="1"/>
  <c r="G307" i="1"/>
  <c r="AU307" i="1"/>
  <c r="Z306" i="1"/>
  <c r="G306" i="1"/>
  <c r="AU306" i="1"/>
  <c r="P306" i="1"/>
  <c r="G305" i="1"/>
  <c r="AU305" i="1"/>
  <c r="P305" i="1"/>
  <c r="Z293" i="1"/>
  <c r="G293" i="1"/>
  <c r="AU293" i="1"/>
  <c r="P293" i="1"/>
  <c r="P291" i="1"/>
  <c r="AC291" i="1" s="1"/>
  <c r="Z291" i="1"/>
  <c r="G291" i="1"/>
  <c r="AU291" i="1"/>
  <c r="AY4" i="2"/>
  <c r="AU353" i="1"/>
  <c r="AU351" i="1"/>
  <c r="AU349" i="1"/>
  <c r="AU347" i="1"/>
  <c r="AU345" i="1"/>
  <c r="AU343" i="1"/>
  <c r="AU341" i="1"/>
  <c r="AU339" i="1"/>
  <c r="AU337" i="1"/>
  <c r="AU335" i="1"/>
  <c r="AU333" i="1"/>
  <c r="AU331" i="1"/>
  <c r="P323" i="1"/>
  <c r="AT316" i="1"/>
  <c r="AS316" i="1"/>
  <c r="AR316" i="1"/>
  <c r="AQ316" i="1"/>
  <c r="AP316" i="1"/>
  <c r="AO316" i="1"/>
  <c r="AN316" i="1"/>
  <c r="AM316" i="1"/>
  <c r="AL316" i="1"/>
  <c r="Z301" i="1"/>
  <c r="G301" i="1"/>
  <c r="AU301" i="1"/>
  <c r="P301" i="1"/>
  <c r="AC301" i="1" s="1"/>
  <c r="P299" i="1"/>
  <c r="Z299" i="1"/>
  <c r="G299" i="1"/>
  <c r="AU299" i="1"/>
  <c r="Z282" i="1"/>
  <c r="G282" i="1"/>
  <c r="AU282" i="1"/>
  <c r="P282" i="1"/>
  <c r="AF282" i="1" s="1"/>
  <c r="AC279" i="1"/>
  <c r="I279" i="1"/>
  <c r="AF279" i="1"/>
  <c r="Z274" i="1"/>
  <c r="P274" i="1"/>
  <c r="AU274" i="1"/>
  <c r="G274" i="1"/>
  <c r="G353" i="1"/>
  <c r="G351" i="1"/>
  <c r="G349" i="1"/>
  <c r="G347" i="1"/>
  <c r="G345" i="1"/>
  <c r="G343" i="1"/>
  <c r="G341" i="1"/>
  <c r="G339" i="1"/>
  <c r="G337" i="1"/>
  <c r="G335" i="1"/>
  <c r="G333" i="1"/>
  <c r="G331" i="1"/>
  <c r="G328" i="1"/>
  <c r="G327" i="1"/>
  <c r="G325" i="1"/>
  <c r="G324" i="1"/>
  <c r="G323" i="1"/>
  <c r="G322" i="1"/>
  <c r="G321" i="1"/>
  <c r="Z317" i="1"/>
  <c r="G316" i="1"/>
  <c r="Z290" i="1"/>
  <c r="G290" i="1"/>
  <c r="AU290" i="1"/>
  <c r="P290" i="1"/>
  <c r="I287" i="1"/>
  <c r="Z271" i="1"/>
  <c r="G271" i="1"/>
  <c r="P271" i="1"/>
  <c r="AU271" i="1"/>
  <c r="AU317" i="1"/>
  <c r="P312" i="1"/>
  <c r="G312" i="1"/>
  <c r="AU312" i="1"/>
  <c r="G310" i="1"/>
  <c r="AU310" i="1"/>
  <c r="Z310" i="1"/>
  <c r="Z298" i="1"/>
  <c r="G298" i="1"/>
  <c r="AU298" i="1"/>
  <c r="P298" i="1"/>
  <c r="AC295" i="1"/>
  <c r="J295" i="1"/>
  <c r="AF295" i="1"/>
  <c r="G281" i="1"/>
  <c r="AU281" i="1"/>
  <c r="P281" i="1"/>
  <c r="Z281" i="1"/>
  <c r="BL10" i="2"/>
  <c r="BL4" i="2"/>
  <c r="AU328" i="1"/>
  <c r="AU320" i="1"/>
  <c r="Z320" i="1"/>
  <c r="Z315" i="1"/>
  <c r="Z314" i="1"/>
  <c r="G314" i="1"/>
  <c r="AU314" i="1"/>
  <c r="P314" i="1"/>
  <c r="Z313" i="1"/>
  <c r="AC311" i="1"/>
  <c r="AU309" i="1"/>
  <c r="AC303" i="1"/>
  <c r="J303" i="1"/>
  <c r="G289" i="1"/>
  <c r="AU289" i="1"/>
  <c r="P289" i="1"/>
  <c r="Z289" i="1"/>
  <c r="G278" i="1"/>
  <c r="AU278" i="1"/>
  <c r="P278" i="1"/>
  <c r="AF278" i="1" s="1"/>
  <c r="Z278" i="1"/>
  <c r="AY7" i="2"/>
  <c r="AU322" i="1"/>
  <c r="AU315" i="1"/>
  <c r="AU311" i="1"/>
  <c r="Z305" i="1"/>
  <c r="G297" i="1"/>
  <c r="AU297" i="1"/>
  <c r="P297" i="1"/>
  <c r="Z297" i="1"/>
  <c r="G286" i="1"/>
  <c r="AU286" i="1"/>
  <c r="P286" i="1"/>
  <c r="Z286" i="1"/>
  <c r="Z303" i="1"/>
  <c r="Z295" i="1"/>
  <c r="Z287" i="1"/>
  <c r="Z279" i="1"/>
  <c r="AF268" i="1"/>
  <c r="AQ261" i="1"/>
  <c r="AP261" i="1"/>
  <c r="AO261" i="1"/>
  <c r="AN261" i="1"/>
  <c r="AM261" i="1"/>
  <c r="AL261" i="1"/>
  <c r="AS261" i="1"/>
  <c r="AR261" i="1"/>
  <c r="AT261" i="1"/>
  <c r="AF261" i="1"/>
  <c r="AC261" i="1"/>
  <c r="I261" i="1"/>
  <c r="Z255" i="1"/>
  <c r="G255" i="1"/>
  <c r="AU255" i="1"/>
  <c r="P255" i="1"/>
  <c r="AT252" i="1"/>
  <c r="AS252" i="1"/>
  <c r="AR252" i="1"/>
  <c r="AQ252" i="1"/>
  <c r="AP252" i="1"/>
  <c r="AO252" i="1"/>
  <c r="AN252" i="1"/>
  <c r="AM252" i="1"/>
  <c r="AL252" i="1"/>
  <c r="AF229" i="1"/>
  <c r="AU296" i="1"/>
  <c r="G296" i="1"/>
  <c r="AU288" i="1"/>
  <c r="G288" i="1"/>
  <c r="AU280" i="1"/>
  <c r="G280" i="1"/>
  <c r="AF276" i="1"/>
  <c r="G272" i="1"/>
  <c r="AS268" i="1"/>
  <c r="AR268" i="1"/>
  <c r="AQ268" i="1"/>
  <c r="AP268" i="1"/>
  <c r="AO268" i="1"/>
  <c r="AN268" i="1"/>
  <c r="AM268" i="1"/>
  <c r="AL268" i="1"/>
  <c r="I260" i="1"/>
  <c r="AF260" i="1"/>
  <c r="AF245" i="1"/>
  <c r="Z219" i="1"/>
  <c r="G219" i="1"/>
  <c r="P219" i="1"/>
  <c r="AU219" i="1"/>
  <c r="P264" i="1"/>
  <c r="AF264" i="1" s="1"/>
  <c r="G264" i="1"/>
  <c r="AU264" i="1"/>
  <c r="G259" i="1"/>
  <c r="AU259" i="1"/>
  <c r="P259" i="1"/>
  <c r="Z259" i="1"/>
  <c r="Z258" i="1"/>
  <c r="G258" i="1"/>
  <c r="AU258" i="1"/>
  <c r="P258" i="1"/>
  <c r="G257" i="1"/>
  <c r="AU257" i="1"/>
  <c r="P257" i="1"/>
  <c r="G251" i="1"/>
  <c r="AU251" i="1"/>
  <c r="P251" i="1"/>
  <c r="AC251" i="1" s="1"/>
  <c r="Z251" i="1"/>
  <c r="G243" i="1"/>
  <c r="AU243" i="1"/>
  <c r="P243" i="1"/>
  <c r="Z243" i="1"/>
  <c r="G235" i="1"/>
  <c r="AU235" i="1"/>
  <c r="P235" i="1"/>
  <c r="AC235" i="1" s="1"/>
  <c r="Z235" i="1"/>
  <c r="AF221" i="1"/>
  <c r="Z216" i="1"/>
  <c r="G216" i="1"/>
  <c r="P216" i="1"/>
  <c r="AU216" i="1"/>
  <c r="AF300" i="1"/>
  <c r="AF292" i="1"/>
  <c r="AF284" i="1"/>
  <c r="AU273" i="1"/>
  <c r="G270" i="1"/>
  <c r="AU270" i="1"/>
  <c r="Z269" i="1"/>
  <c r="Z266" i="1"/>
  <c r="P266" i="1"/>
  <c r="AC266" i="1" s="1"/>
  <c r="AT260" i="1"/>
  <c r="AS260" i="1"/>
  <c r="AR260" i="1"/>
  <c r="AQ260" i="1"/>
  <c r="AP260" i="1"/>
  <c r="AO260" i="1"/>
  <c r="AN260" i="1"/>
  <c r="AM260" i="1"/>
  <c r="AL260" i="1"/>
  <c r="AU303" i="1"/>
  <c r="J300" i="1"/>
  <c r="AU295" i="1"/>
  <c r="J292" i="1"/>
  <c r="AU287" i="1"/>
  <c r="I284" i="1"/>
  <c r="AU279" i="1"/>
  <c r="AC276" i="1"/>
  <c r="G267" i="1"/>
  <c r="AU267" i="1"/>
  <c r="Z267" i="1"/>
  <c r="AU265" i="1"/>
  <c r="Z265" i="1"/>
  <c r="AC252" i="1"/>
  <c r="I252" i="1"/>
  <c r="AF252" i="1"/>
  <c r="Z250" i="1"/>
  <c r="G250" i="1"/>
  <c r="AU250" i="1"/>
  <c r="P250" i="1"/>
  <c r="Z242" i="1"/>
  <c r="G242" i="1"/>
  <c r="AU242" i="1"/>
  <c r="P242" i="1"/>
  <c r="Z234" i="1"/>
  <c r="G234" i="1"/>
  <c r="AU234" i="1"/>
  <c r="P234" i="1"/>
  <c r="AS213" i="1"/>
  <c r="AR213" i="1"/>
  <c r="AQ213" i="1"/>
  <c r="AP213" i="1"/>
  <c r="AO213" i="1"/>
  <c r="AN213" i="1"/>
  <c r="AM213" i="1"/>
  <c r="AL213" i="1"/>
  <c r="AT213" i="1"/>
  <c r="Z296" i="1"/>
  <c r="Z288" i="1"/>
  <c r="Z280" i="1"/>
  <c r="AS276" i="1"/>
  <c r="AR276" i="1"/>
  <c r="AQ276" i="1"/>
  <c r="AP276" i="1"/>
  <c r="AO276" i="1"/>
  <c r="AN276" i="1"/>
  <c r="AM276" i="1"/>
  <c r="AL276" i="1"/>
  <c r="AC273" i="1"/>
  <c r="I268" i="1"/>
  <c r="AT266" i="1"/>
  <c r="AS266" i="1"/>
  <c r="AR266" i="1"/>
  <c r="AQ266" i="1"/>
  <c r="AP266" i="1"/>
  <c r="AO266" i="1"/>
  <c r="AN266" i="1"/>
  <c r="AM266" i="1"/>
  <c r="AL266" i="1"/>
  <c r="G246" i="1"/>
  <c r="AU246" i="1"/>
  <c r="P246" i="1"/>
  <c r="Z246" i="1"/>
  <c r="G238" i="1"/>
  <c r="AU238" i="1"/>
  <c r="P238" i="1"/>
  <c r="Z238" i="1"/>
  <c r="G230" i="1"/>
  <c r="AU230" i="1"/>
  <c r="P230" i="1"/>
  <c r="AC230" i="1" s="1"/>
  <c r="Z230" i="1"/>
  <c r="AT300" i="1"/>
  <c r="AS300" i="1"/>
  <c r="AR300" i="1"/>
  <c r="AQ300" i="1"/>
  <c r="AP300" i="1"/>
  <c r="AO300" i="1"/>
  <c r="AN300" i="1"/>
  <c r="AM300" i="1"/>
  <c r="AL300" i="1"/>
  <c r="AT292" i="1"/>
  <c r="AS292" i="1"/>
  <c r="AR292" i="1"/>
  <c r="AQ292" i="1"/>
  <c r="AP292" i="1"/>
  <c r="AO292" i="1"/>
  <c r="AN292" i="1"/>
  <c r="AM292" i="1"/>
  <c r="AL292" i="1"/>
  <c r="AC292" i="1"/>
  <c r="AT284" i="1"/>
  <c r="AS284" i="1"/>
  <c r="AR284" i="1"/>
  <c r="AQ284" i="1"/>
  <c r="AP284" i="1"/>
  <c r="AO284" i="1"/>
  <c r="AN284" i="1"/>
  <c r="AM284" i="1"/>
  <c r="AL284" i="1"/>
  <c r="AT276" i="1"/>
  <c r="AS269" i="1"/>
  <c r="Z263" i="1"/>
  <c r="G263" i="1"/>
  <c r="AU263" i="1"/>
  <c r="G254" i="1"/>
  <c r="AU254" i="1"/>
  <c r="Z254" i="1"/>
  <c r="Z224" i="1"/>
  <c r="G224" i="1"/>
  <c r="P224" i="1"/>
  <c r="AF224" i="1" s="1"/>
  <c r="AU224" i="1"/>
  <c r="I210" i="1"/>
  <c r="AU272" i="1"/>
  <c r="Z272" i="1"/>
  <c r="AR269" i="1"/>
  <c r="AQ269" i="1"/>
  <c r="AP269" i="1"/>
  <c r="AO269" i="1"/>
  <c r="AN269" i="1"/>
  <c r="AM269" i="1"/>
  <c r="AL269" i="1"/>
  <c r="G265" i="1"/>
  <c r="G262" i="1"/>
  <c r="AU262" i="1"/>
  <c r="Z262" i="1"/>
  <c r="Z257" i="1"/>
  <c r="Z260" i="1"/>
  <c r="AU256" i="1"/>
  <c r="G256" i="1"/>
  <c r="I253" i="1"/>
  <c r="Z252" i="1"/>
  <c r="AU248" i="1"/>
  <c r="G248" i="1"/>
  <c r="I245" i="1"/>
  <c r="Z244" i="1"/>
  <c r="AU240" i="1"/>
  <c r="G240" i="1"/>
  <c r="I237" i="1"/>
  <c r="Z236" i="1"/>
  <c r="AU232" i="1"/>
  <c r="G232" i="1"/>
  <c r="J229" i="1"/>
  <c r="P228" i="1"/>
  <c r="AF228" i="1" s="1"/>
  <c r="I227" i="1"/>
  <c r="G225" i="1"/>
  <c r="Z223" i="1"/>
  <c r="G222" i="1"/>
  <c r="I217" i="1"/>
  <c r="AF217" i="1"/>
  <c r="Z200" i="1"/>
  <c r="G200" i="1"/>
  <c r="AU200" i="1"/>
  <c r="P200" i="1"/>
  <c r="I197" i="1"/>
  <c r="I188" i="1"/>
  <c r="P247" i="1"/>
  <c r="AC247" i="1" s="1"/>
  <c r="P239" i="1"/>
  <c r="P231" i="1"/>
  <c r="I228" i="1"/>
  <c r="G194" i="1"/>
  <c r="AU194" i="1"/>
  <c r="P194" i="1"/>
  <c r="Z194" i="1"/>
  <c r="Z184" i="1"/>
  <c r="G184" i="1"/>
  <c r="AU184" i="1"/>
  <c r="P184" i="1"/>
  <c r="G181" i="1"/>
  <c r="P181" i="1"/>
  <c r="AF181" i="1" s="1"/>
  <c r="Z181" i="1"/>
  <c r="AU181" i="1"/>
  <c r="Z176" i="1"/>
  <c r="G176" i="1"/>
  <c r="P176" i="1"/>
  <c r="AU176" i="1"/>
  <c r="P174" i="1"/>
  <c r="AU174" i="1"/>
  <c r="G174" i="1"/>
  <c r="Z174" i="1"/>
  <c r="AT253" i="1"/>
  <c r="AS253" i="1"/>
  <c r="AR253" i="1"/>
  <c r="AQ253" i="1"/>
  <c r="AP253" i="1"/>
  <c r="AO253" i="1"/>
  <c r="AN253" i="1"/>
  <c r="AM253" i="1"/>
  <c r="AL253" i="1"/>
  <c r="AC253" i="1"/>
  <c r="AT245" i="1"/>
  <c r="AC245" i="1"/>
  <c r="AF244" i="1"/>
  <c r="AT237" i="1"/>
  <c r="AC237" i="1"/>
  <c r="AF236" i="1"/>
  <c r="AT229" i="1"/>
  <c r="AS229" i="1"/>
  <c r="AR229" i="1"/>
  <c r="AQ229" i="1"/>
  <c r="AP229" i="1"/>
  <c r="AO229" i="1"/>
  <c r="AN229" i="1"/>
  <c r="AM229" i="1"/>
  <c r="AL229" i="1"/>
  <c r="AC229" i="1"/>
  <c r="G220" i="1"/>
  <c r="AU220" i="1"/>
  <c r="AU218" i="1"/>
  <c r="P213" i="1"/>
  <c r="AC213" i="1" s="1"/>
  <c r="P209" i="1"/>
  <c r="Z209" i="1"/>
  <c r="G209" i="1"/>
  <c r="Z203" i="1"/>
  <c r="G203" i="1"/>
  <c r="AU203" i="1"/>
  <c r="P203" i="1"/>
  <c r="G199" i="1"/>
  <c r="AU199" i="1"/>
  <c r="P199" i="1"/>
  <c r="AC199" i="1" s="1"/>
  <c r="Z199" i="1"/>
  <c r="I170" i="1"/>
  <c r="AF249" i="1"/>
  <c r="AU247" i="1"/>
  <c r="G247" i="1"/>
  <c r="AS245" i="1"/>
  <c r="AR245" i="1"/>
  <c r="I244" i="1"/>
  <c r="AU239" i="1"/>
  <c r="G239" i="1"/>
  <c r="AS237" i="1"/>
  <c r="AR237" i="1"/>
  <c r="I236" i="1"/>
  <c r="AF233" i="1"/>
  <c r="AU231" i="1"/>
  <c r="G231" i="1"/>
  <c r="AU225" i="1"/>
  <c r="AR221" i="1"/>
  <c r="AQ221" i="1"/>
  <c r="AP221" i="1"/>
  <c r="AO221" i="1"/>
  <c r="AN221" i="1"/>
  <c r="AM221" i="1"/>
  <c r="AL221" i="1"/>
  <c r="AS221" i="1"/>
  <c r="AC217" i="1"/>
  <c r="G213" i="1"/>
  <c r="Z211" i="1"/>
  <c r="G211" i="1"/>
  <c r="AU211" i="1"/>
  <c r="I205" i="1"/>
  <c r="P193" i="1"/>
  <c r="Z193" i="1"/>
  <c r="G193" i="1"/>
  <c r="AU193" i="1"/>
  <c r="Z187" i="1"/>
  <c r="G187" i="1"/>
  <c r="AU187" i="1"/>
  <c r="P187" i="1"/>
  <c r="G223" i="1"/>
  <c r="AU223" i="1"/>
  <c r="AC218" i="1"/>
  <c r="P214" i="1"/>
  <c r="AF214" i="1" s="1"/>
  <c r="G214" i="1"/>
  <c r="AU214" i="1"/>
  <c r="AS210" i="1"/>
  <c r="AT210" i="1"/>
  <c r="P210" i="1"/>
  <c r="Z210" i="1"/>
  <c r="G207" i="1"/>
  <c r="AU207" i="1"/>
  <c r="P207" i="1"/>
  <c r="Z207" i="1"/>
  <c r="G202" i="1"/>
  <c r="AU202" i="1"/>
  <c r="P202" i="1"/>
  <c r="Z202" i="1"/>
  <c r="I196" i="1"/>
  <c r="AF196" i="1"/>
  <c r="AC196" i="1"/>
  <c r="AQ245" i="1"/>
  <c r="AP245" i="1"/>
  <c r="AO245" i="1"/>
  <c r="AN245" i="1"/>
  <c r="AM245" i="1"/>
  <c r="AL245" i="1"/>
  <c r="AT244" i="1"/>
  <c r="AC244" i="1"/>
  <c r="AQ237" i="1"/>
  <c r="AT236" i="1"/>
  <c r="AC236" i="1"/>
  <c r="Z229" i="1"/>
  <c r="AT228" i="1"/>
  <c r="AS228" i="1"/>
  <c r="AR228" i="1"/>
  <c r="AQ228" i="1"/>
  <c r="AP228" i="1"/>
  <c r="AO228" i="1"/>
  <c r="AN228" i="1"/>
  <c r="AM228" i="1"/>
  <c r="AL228" i="1"/>
  <c r="AT227" i="1"/>
  <c r="AS226" i="1"/>
  <c r="Z225" i="1"/>
  <c r="AU222" i="1"/>
  <c r="Z222" i="1"/>
  <c r="AR210" i="1"/>
  <c r="AQ210" i="1"/>
  <c r="AP210" i="1"/>
  <c r="AO210" i="1"/>
  <c r="AN210" i="1"/>
  <c r="AM210" i="1"/>
  <c r="AL210" i="1"/>
  <c r="AS209" i="1"/>
  <c r="AR209" i="1"/>
  <c r="AQ209" i="1"/>
  <c r="AP209" i="1"/>
  <c r="AO209" i="1"/>
  <c r="AN209" i="1"/>
  <c r="AM209" i="1"/>
  <c r="AL209" i="1"/>
  <c r="AT209" i="1"/>
  <c r="Z192" i="1"/>
  <c r="G192" i="1"/>
  <c r="AU192" i="1"/>
  <c r="P192" i="1"/>
  <c r="I189" i="1"/>
  <c r="G186" i="1"/>
  <c r="AU186" i="1"/>
  <c r="P186" i="1"/>
  <c r="Z186" i="1"/>
  <c r="AC183" i="1"/>
  <c r="I183" i="1"/>
  <c r="AF183" i="1"/>
  <c r="G169" i="1"/>
  <c r="AU169" i="1"/>
  <c r="Z169" i="1"/>
  <c r="P169" i="1"/>
  <c r="AT249" i="1"/>
  <c r="AS249" i="1"/>
  <c r="AR249" i="1"/>
  <c r="AQ249" i="1"/>
  <c r="AP249" i="1"/>
  <c r="AO249" i="1"/>
  <c r="AN249" i="1"/>
  <c r="AM249" i="1"/>
  <c r="AL249" i="1"/>
  <c r="AC249" i="1"/>
  <c r="AS244" i="1"/>
  <c r="AR244" i="1"/>
  <c r="AQ244" i="1"/>
  <c r="AP244" i="1"/>
  <c r="AO244" i="1"/>
  <c r="AN244" i="1"/>
  <c r="AM244" i="1"/>
  <c r="AL244" i="1"/>
  <c r="AT241" i="1"/>
  <c r="AS241" i="1"/>
  <c r="AR241" i="1"/>
  <c r="AQ241" i="1"/>
  <c r="AP241" i="1"/>
  <c r="AO241" i="1"/>
  <c r="AN241" i="1"/>
  <c r="AM241" i="1"/>
  <c r="AL241" i="1"/>
  <c r="AP237" i="1"/>
  <c r="AO237" i="1"/>
  <c r="AN237" i="1"/>
  <c r="AM237" i="1"/>
  <c r="AL237" i="1"/>
  <c r="AS236" i="1"/>
  <c r="AR236" i="1"/>
  <c r="AQ236" i="1"/>
  <c r="AP236" i="1"/>
  <c r="AO236" i="1"/>
  <c r="AN236" i="1"/>
  <c r="AM236" i="1"/>
  <c r="AL236" i="1"/>
  <c r="AT233" i="1"/>
  <c r="AS233" i="1"/>
  <c r="AR233" i="1"/>
  <c r="AQ233" i="1"/>
  <c r="AP233" i="1"/>
  <c r="AO233" i="1"/>
  <c r="AN233" i="1"/>
  <c r="AM233" i="1"/>
  <c r="AL233" i="1"/>
  <c r="AC233" i="1"/>
  <c r="AS227" i="1"/>
  <c r="AR227" i="1"/>
  <c r="AQ227" i="1"/>
  <c r="AP227" i="1"/>
  <c r="AO227" i="1"/>
  <c r="AN227" i="1"/>
  <c r="AM227" i="1"/>
  <c r="AL227" i="1"/>
  <c r="AR226" i="1"/>
  <c r="AU217" i="1"/>
  <c r="Z217" i="1"/>
  <c r="G215" i="1"/>
  <c r="AU215" i="1"/>
  <c r="P201" i="1"/>
  <c r="AC201" i="1" s="1"/>
  <c r="Z201" i="1"/>
  <c r="G201" i="1"/>
  <c r="AU201" i="1"/>
  <c r="AU179" i="1"/>
  <c r="G179" i="1"/>
  <c r="P179" i="1"/>
  <c r="Z179" i="1"/>
  <c r="P227" i="1"/>
  <c r="AQ226" i="1"/>
  <c r="AP226" i="1"/>
  <c r="AO226" i="1"/>
  <c r="AN226" i="1"/>
  <c r="AM226" i="1"/>
  <c r="AL226" i="1"/>
  <c r="Z220" i="1"/>
  <c r="G212" i="1"/>
  <c r="AU212" i="1"/>
  <c r="Z212" i="1"/>
  <c r="Z208" i="1"/>
  <c r="G208" i="1"/>
  <c r="AU208" i="1"/>
  <c r="P208" i="1"/>
  <c r="AC208" i="1" s="1"/>
  <c r="J204" i="1"/>
  <c r="AF204" i="1"/>
  <c r="AC204" i="1"/>
  <c r="Z195" i="1"/>
  <c r="G195" i="1"/>
  <c r="AU195" i="1"/>
  <c r="P195" i="1"/>
  <c r="G191" i="1"/>
  <c r="AU191" i="1"/>
  <c r="P191" i="1"/>
  <c r="Z191" i="1"/>
  <c r="P185" i="1"/>
  <c r="Z185" i="1"/>
  <c r="G185" i="1"/>
  <c r="AU185" i="1"/>
  <c r="P182" i="1"/>
  <c r="AF182" i="1" s="1"/>
  <c r="G182" i="1"/>
  <c r="Z182" i="1"/>
  <c r="AU182" i="1"/>
  <c r="G177" i="1"/>
  <c r="P177" i="1"/>
  <c r="Z177" i="1"/>
  <c r="AU177" i="1"/>
  <c r="Z205" i="1"/>
  <c r="Z197" i="1"/>
  <c r="Z189" i="1"/>
  <c r="G173" i="1"/>
  <c r="AU173" i="1"/>
  <c r="AR162" i="1"/>
  <c r="AQ162" i="1"/>
  <c r="AP162" i="1"/>
  <c r="AO162" i="1"/>
  <c r="AN162" i="1"/>
  <c r="AM162" i="1"/>
  <c r="AL162" i="1"/>
  <c r="AS162" i="1"/>
  <c r="AT162" i="1"/>
  <c r="G161" i="1"/>
  <c r="AU161" i="1"/>
  <c r="P161" i="1"/>
  <c r="Z161" i="1"/>
  <c r="AT158" i="1"/>
  <c r="AS158" i="1"/>
  <c r="AR158" i="1"/>
  <c r="AQ158" i="1"/>
  <c r="AP158" i="1"/>
  <c r="AO158" i="1"/>
  <c r="AN158" i="1"/>
  <c r="AM158" i="1"/>
  <c r="AL158" i="1"/>
  <c r="Z152" i="1"/>
  <c r="G152" i="1"/>
  <c r="AU152" i="1"/>
  <c r="P152" i="1"/>
  <c r="AC152" i="1" s="1"/>
  <c r="Z144" i="1"/>
  <c r="G144" i="1"/>
  <c r="AU144" i="1"/>
  <c r="P144" i="1"/>
  <c r="AU206" i="1"/>
  <c r="G206" i="1"/>
  <c r="AU198" i="1"/>
  <c r="G198" i="1"/>
  <c r="AU190" i="1"/>
  <c r="G190" i="1"/>
  <c r="Z180" i="1"/>
  <c r="AT178" i="1"/>
  <c r="AS178" i="1"/>
  <c r="AR178" i="1"/>
  <c r="AQ178" i="1"/>
  <c r="AP178" i="1"/>
  <c r="AO178" i="1"/>
  <c r="AN178" i="1"/>
  <c r="AM178" i="1"/>
  <c r="AL178" i="1"/>
  <c r="AS175" i="1"/>
  <c r="Z172" i="1"/>
  <c r="AF171" i="1"/>
  <c r="I166" i="1"/>
  <c r="AF166" i="1"/>
  <c r="Z160" i="1"/>
  <c r="G160" i="1"/>
  <c r="AU160" i="1"/>
  <c r="G156" i="1"/>
  <c r="AU156" i="1"/>
  <c r="P156" i="1"/>
  <c r="Z156" i="1"/>
  <c r="P205" i="1"/>
  <c r="AC205" i="1" s="1"/>
  <c r="AF205" i="1"/>
  <c r="P197" i="1"/>
  <c r="P189" i="1"/>
  <c r="AF189" i="1" s="1"/>
  <c r="AR175" i="1"/>
  <c r="Z165" i="1"/>
  <c r="G165" i="1"/>
  <c r="AU165" i="1"/>
  <c r="P165" i="1"/>
  <c r="AF165" i="1" s="1"/>
  <c r="G151" i="1"/>
  <c r="AU151" i="1"/>
  <c r="P151" i="1"/>
  <c r="Z151" i="1"/>
  <c r="G143" i="1"/>
  <c r="AU143" i="1"/>
  <c r="P143" i="1"/>
  <c r="AC143" i="1" s="1"/>
  <c r="Z143" i="1"/>
  <c r="Z204" i="1"/>
  <c r="Z196" i="1"/>
  <c r="Z188" i="1"/>
  <c r="AQ175" i="1"/>
  <c r="AP175" i="1"/>
  <c r="AO175" i="1"/>
  <c r="AN175" i="1"/>
  <c r="AM175" i="1"/>
  <c r="AL175" i="1"/>
  <c r="Z170" i="1"/>
  <c r="G167" i="1"/>
  <c r="G164" i="1"/>
  <c r="AU164" i="1"/>
  <c r="Z164" i="1"/>
  <c r="AU138" i="1"/>
  <c r="G138" i="1"/>
  <c r="P138" i="1"/>
  <c r="Z138" i="1"/>
  <c r="AU205" i="1"/>
  <c r="AU197" i="1"/>
  <c r="AU189" i="1"/>
  <c r="AF178" i="1"/>
  <c r="AF175" i="1"/>
  <c r="I175" i="1"/>
  <c r="Z173" i="1"/>
  <c r="AC171" i="1"/>
  <c r="P188" i="1"/>
  <c r="AC188" i="1" s="1"/>
  <c r="G180" i="1"/>
  <c r="AU180" i="1"/>
  <c r="G172" i="1"/>
  <c r="AU172" i="1"/>
  <c r="AS170" i="1"/>
  <c r="AR170" i="1"/>
  <c r="AQ170" i="1"/>
  <c r="AP170" i="1"/>
  <c r="AO170" i="1"/>
  <c r="AN170" i="1"/>
  <c r="AM170" i="1"/>
  <c r="AL170" i="1"/>
  <c r="Z168" i="1"/>
  <c r="G168" i="1"/>
  <c r="AU168" i="1"/>
  <c r="J158" i="1"/>
  <c r="J153" i="1"/>
  <c r="G148" i="1"/>
  <c r="AU148" i="1"/>
  <c r="P148" i="1"/>
  <c r="AC148" i="1" s="1"/>
  <c r="Z148" i="1"/>
  <c r="J145" i="1"/>
  <c r="AU140" i="1"/>
  <c r="G140" i="1"/>
  <c r="P140" i="1"/>
  <c r="Z140" i="1"/>
  <c r="AU183" i="1"/>
  <c r="P173" i="1"/>
  <c r="AC173" i="1" s="1"/>
  <c r="AT170" i="1"/>
  <c r="AU167" i="1"/>
  <c r="AT166" i="1"/>
  <c r="AS166" i="1"/>
  <c r="AR166" i="1"/>
  <c r="AQ166" i="1"/>
  <c r="AP166" i="1"/>
  <c r="AO166" i="1"/>
  <c r="AN166" i="1"/>
  <c r="AM166" i="1"/>
  <c r="AL166" i="1"/>
  <c r="AC166" i="1"/>
  <c r="AU204" i="1"/>
  <c r="AU196" i="1"/>
  <c r="AU188" i="1"/>
  <c r="AC178" i="1"/>
  <c r="AP171" i="1"/>
  <c r="AO171" i="1"/>
  <c r="AN171" i="1"/>
  <c r="AM171" i="1"/>
  <c r="AL171" i="1"/>
  <c r="AS171" i="1"/>
  <c r="AR171" i="1"/>
  <c r="AQ171" i="1"/>
  <c r="I162" i="1"/>
  <c r="G159" i="1"/>
  <c r="AU159" i="1"/>
  <c r="P159" i="1"/>
  <c r="AC159" i="1" s="1"/>
  <c r="Z159" i="1"/>
  <c r="P136" i="1"/>
  <c r="AC136" i="1" s="1"/>
  <c r="G136" i="1"/>
  <c r="Z136" i="1"/>
  <c r="AU136" i="1"/>
  <c r="AS137" i="1"/>
  <c r="G131" i="1"/>
  <c r="AU131" i="1"/>
  <c r="Z127" i="1"/>
  <c r="G127" i="1"/>
  <c r="AU127" i="1"/>
  <c r="P127" i="1"/>
  <c r="AF127" i="1" s="1"/>
  <c r="AT120" i="1"/>
  <c r="AS120" i="1"/>
  <c r="AR120" i="1"/>
  <c r="AQ120" i="1"/>
  <c r="AP120" i="1"/>
  <c r="AO120" i="1"/>
  <c r="AN120" i="1"/>
  <c r="AM120" i="1"/>
  <c r="AL120" i="1"/>
  <c r="AT112" i="1"/>
  <c r="AS112" i="1"/>
  <c r="AR112" i="1"/>
  <c r="AQ112" i="1"/>
  <c r="AP112" i="1"/>
  <c r="AO112" i="1"/>
  <c r="AN112" i="1"/>
  <c r="AM112" i="1"/>
  <c r="AL112" i="1"/>
  <c r="P108" i="1"/>
  <c r="G108" i="1"/>
  <c r="Z108" i="1"/>
  <c r="AU108" i="1"/>
  <c r="Z106" i="1"/>
  <c r="G106" i="1"/>
  <c r="AU106" i="1"/>
  <c r="P106" i="1"/>
  <c r="G81" i="1"/>
  <c r="AU81" i="1"/>
  <c r="P81" i="1"/>
  <c r="Z81" i="1"/>
  <c r="G73" i="1"/>
  <c r="AU73" i="1"/>
  <c r="P73" i="1"/>
  <c r="Z73" i="1"/>
  <c r="BA60" i="1"/>
  <c r="BB60" i="1"/>
  <c r="P157" i="1"/>
  <c r="AT150" i="1"/>
  <c r="AC150" i="1"/>
  <c r="P149" i="1"/>
  <c r="AC149" i="1" s="1"/>
  <c r="AT142" i="1"/>
  <c r="AS142" i="1"/>
  <c r="AR142" i="1"/>
  <c r="AQ142" i="1"/>
  <c r="AP142" i="1"/>
  <c r="AO142" i="1"/>
  <c r="AN142" i="1"/>
  <c r="AM142" i="1"/>
  <c r="AL142" i="1"/>
  <c r="AC142" i="1"/>
  <c r="P141" i="1"/>
  <c r="AT137" i="1"/>
  <c r="Z130" i="1"/>
  <c r="G130" i="1"/>
  <c r="AU130" i="1"/>
  <c r="G126" i="1"/>
  <c r="AU126" i="1"/>
  <c r="Z126" i="1"/>
  <c r="P125" i="1"/>
  <c r="Z125" i="1"/>
  <c r="G125" i="1"/>
  <c r="AU125" i="1"/>
  <c r="AC124" i="1"/>
  <c r="I124" i="1"/>
  <c r="AF124" i="1"/>
  <c r="G118" i="1"/>
  <c r="AU118" i="1"/>
  <c r="P118" i="1"/>
  <c r="Z118" i="1"/>
  <c r="I110" i="1"/>
  <c r="AT163" i="1"/>
  <c r="AT155" i="1"/>
  <c r="AS155" i="1"/>
  <c r="AR155" i="1"/>
  <c r="AQ155" i="1"/>
  <c r="AP155" i="1"/>
  <c r="AO155" i="1"/>
  <c r="AN155" i="1"/>
  <c r="AM155" i="1"/>
  <c r="AL155" i="1"/>
  <c r="AC155" i="1"/>
  <c r="AS150" i="1"/>
  <c r="AR150" i="1"/>
  <c r="AQ150" i="1"/>
  <c r="AP150" i="1"/>
  <c r="AO150" i="1"/>
  <c r="AN150" i="1"/>
  <c r="AM150" i="1"/>
  <c r="AL150" i="1"/>
  <c r="AT147" i="1"/>
  <c r="AC147" i="1"/>
  <c r="AR137" i="1"/>
  <c r="AQ137" i="1"/>
  <c r="AP137" i="1"/>
  <c r="AO137" i="1"/>
  <c r="AN137" i="1"/>
  <c r="AM137" i="1"/>
  <c r="AL137" i="1"/>
  <c r="AT124" i="1"/>
  <c r="AS124" i="1"/>
  <c r="AR124" i="1"/>
  <c r="AQ124" i="1"/>
  <c r="AP124" i="1"/>
  <c r="AO124" i="1"/>
  <c r="AN124" i="1"/>
  <c r="AM124" i="1"/>
  <c r="AL124" i="1"/>
  <c r="G123" i="1"/>
  <c r="AU123" i="1"/>
  <c r="P123" i="1"/>
  <c r="Z123" i="1"/>
  <c r="AS163" i="1"/>
  <c r="AR163" i="1"/>
  <c r="AQ163" i="1"/>
  <c r="AP163" i="1"/>
  <c r="AO163" i="1"/>
  <c r="AN163" i="1"/>
  <c r="AM163" i="1"/>
  <c r="AL163" i="1"/>
  <c r="AU157" i="1"/>
  <c r="G157" i="1"/>
  <c r="I154" i="1"/>
  <c r="Z153" i="1"/>
  <c r="AU149" i="1"/>
  <c r="G149" i="1"/>
  <c r="AS147" i="1"/>
  <c r="AR147" i="1"/>
  <c r="J146" i="1"/>
  <c r="Z145" i="1"/>
  <c r="AU141" i="1"/>
  <c r="G141" i="1"/>
  <c r="Z132" i="1"/>
  <c r="AS129" i="1"/>
  <c r="AR129" i="1"/>
  <c r="AQ129" i="1"/>
  <c r="AP129" i="1"/>
  <c r="AO129" i="1"/>
  <c r="AN129" i="1"/>
  <c r="AM129" i="1"/>
  <c r="AL129" i="1"/>
  <c r="Z122" i="1"/>
  <c r="G122" i="1"/>
  <c r="AU122" i="1"/>
  <c r="I112" i="1"/>
  <c r="AC112" i="1"/>
  <c r="AF112" i="1"/>
  <c r="G134" i="1"/>
  <c r="AU134" i="1"/>
  <c r="AS121" i="1"/>
  <c r="AR121" i="1"/>
  <c r="AQ121" i="1"/>
  <c r="P115" i="1"/>
  <c r="AU115" i="1"/>
  <c r="G115" i="1"/>
  <c r="Z115" i="1"/>
  <c r="AT154" i="1"/>
  <c r="AS154" i="1"/>
  <c r="AR154" i="1"/>
  <c r="AQ154" i="1"/>
  <c r="AP154" i="1"/>
  <c r="AO154" i="1"/>
  <c r="AN154" i="1"/>
  <c r="AM154" i="1"/>
  <c r="AL154" i="1"/>
  <c r="AC154" i="1"/>
  <c r="P153" i="1"/>
  <c r="AF153" i="1" s="1"/>
  <c r="AQ147" i="1"/>
  <c r="AT146" i="1"/>
  <c r="AS146" i="1"/>
  <c r="AR146" i="1"/>
  <c r="AQ146" i="1"/>
  <c r="AP146" i="1"/>
  <c r="AO146" i="1"/>
  <c r="AN146" i="1"/>
  <c r="AM146" i="1"/>
  <c r="AL146" i="1"/>
  <c r="P145" i="1"/>
  <c r="AF145" i="1" s="1"/>
  <c r="G139" i="1"/>
  <c r="AU139" i="1"/>
  <c r="AU135" i="1"/>
  <c r="P135" i="1"/>
  <c r="AF135" i="1" s="1"/>
  <c r="AT133" i="1"/>
  <c r="AS133" i="1"/>
  <c r="AR133" i="1"/>
  <c r="AQ133" i="1"/>
  <c r="AP133" i="1"/>
  <c r="AO133" i="1"/>
  <c r="AN133" i="1"/>
  <c r="AM133" i="1"/>
  <c r="AL133" i="1"/>
  <c r="AF133" i="1"/>
  <c r="AC133" i="1"/>
  <c r="Z131" i="1"/>
  <c r="AT128" i="1"/>
  <c r="AS128" i="1"/>
  <c r="AR128" i="1"/>
  <c r="AQ128" i="1"/>
  <c r="AP128" i="1"/>
  <c r="AO128" i="1"/>
  <c r="AN128" i="1"/>
  <c r="AM128" i="1"/>
  <c r="AL128" i="1"/>
  <c r="I120" i="1"/>
  <c r="AF120" i="1"/>
  <c r="AC120" i="1"/>
  <c r="AT114" i="1"/>
  <c r="AS114" i="1"/>
  <c r="AR114" i="1"/>
  <c r="AQ114" i="1"/>
  <c r="AP114" i="1"/>
  <c r="AO114" i="1"/>
  <c r="AN114" i="1"/>
  <c r="AM114" i="1"/>
  <c r="AL114" i="1"/>
  <c r="AF150" i="1"/>
  <c r="AP147" i="1"/>
  <c r="AO147" i="1"/>
  <c r="AN147" i="1"/>
  <c r="AM147" i="1"/>
  <c r="AL147" i="1"/>
  <c r="AF142" i="1"/>
  <c r="G132" i="1"/>
  <c r="P117" i="1"/>
  <c r="AF117" i="1" s="1"/>
  <c r="Z117" i="1"/>
  <c r="G117" i="1"/>
  <c r="AU117" i="1"/>
  <c r="AU153" i="1"/>
  <c r="AU145" i="1"/>
  <c r="G135" i="1"/>
  <c r="AR132" i="1"/>
  <c r="AQ132" i="1"/>
  <c r="AP132" i="1"/>
  <c r="AO132" i="1"/>
  <c r="AN132" i="1"/>
  <c r="AM132" i="1"/>
  <c r="AL132" i="1"/>
  <c r="AS132" i="1"/>
  <c r="P131" i="1"/>
  <c r="AF131" i="1" s="1"/>
  <c r="P130" i="1"/>
  <c r="AC130" i="1" s="1"/>
  <c r="I128" i="1"/>
  <c r="AF128" i="1"/>
  <c r="P104" i="1"/>
  <c r="G104" i="1"/>
  <c r="Z104" i="1"/>
  <c r="AU104" i="1"/>
  <c r="P119" i="1"/>
  <c r="AF119" i="1" s="1"/>
  <c r="P114" i="1"/>
  <c r="AC114" i="1" s="1"/>
  <c r="P109" i="1"/>
  <c r="Z109" i="1"/>
  <c r="G109" i="1"/>
  <c r="AU109" i="1"/>
  <c r="G100" i="1"/>
  <c r="P100" i="1"/>
  <c r="AP121" i="1"/>
  <c r="AO121" i="1"/>
  <c r="AN121" i="1"/>
  <c r="AM121" i="1"/>
  <c r="AL121" i="1"/>
  <c r="AF116" i="1"/>
  <c r="AS111" i="1"/>
  <c r="AR111" i="1"/>
  <c r="AQ111" i="1"/>
  <c r="AP111" i="1"/>
  <c r="AO111" i="1"/>
  <c r="AN111" i="1"/>
  <c r="AM111" i="1"/>
  <c r="AL111" i="1"/>
  <c r="Z111" i="1"/>
  <c r="P111" i="1"/>
  <c r="AF111" i="1" s="1"/>
  <c r="P110" i="1"/>
  <c r="AF110" i="1"/>
  <c r="AT103" i="1"/>
  <c r="AS103" i="1"/>
  <c r="AR103" i="1"/>
  <c r="AQ103" i="1"/>
  <c r="AP103" i="1"/>
  <c r="AO103" i="1"/>
  <c r="AN103" i="1"/>
  <c r="AM103" i="1"/>
  <c r="AL103" i="1"/>
  <c r="Z103" i="1"/>
  <c r="G103" i="1"/>
  <c r="P103" i="1"/>
  <c r="AU119" i="1"/>
  <c r="G119" i="1"/>
  <c r="I116" i="1"/>
  <c r="G114" i="1"/>
  <c r="G107" i="1"/>
  <c r="AU107" i="1"/>
  <c r="P107" i="1"/>
  <c r="AC105" i="1"/>
  <c r="G102" i="1"/>
  <c r="AU102" i="1"/>
  <c r="Z102" i="1"/>
  <c r="P101" i="1"/>
  <c r="AF101" i="1" s="1"/>
  <c r="Z101" i="1"/>
  <c r="G101" i="1"/>
  <c r="AU101" i="1"/>
  <c r="AC97" i="1"/>
  <c r="I97" i="1"/>
  <c r="AF97" i="1"/>
  <c r="AT95" i="1"/>
  <c r="AS95" i="1"/>
  <c r="AR95" i="1"/>
  <c r="AQ95" i="1"/>
  <c r="AP95" i="1"/>
  <c r="AO95" i="1"/>
  <c r="AN95" i="1"/>
  <c r="AM95" i="1"/>
  <c r="AL95" i="1"/>
  <c r="AT91" i="1"/>
  <c r="AS91" i="1"/>
  <c r="AR91" i="1"/>
  <c r="AQ91" i="1"/>
  <c r="AP91" i="1"/>
  <c r="AO91" i="1"/>
  <c r="AN91" i="1"/>
  <c r="AM91" i="1"/>
  <c r="AL91" i="1"/>
  <c r="P90" i="1"/>
  <c r="Z90" i="1"/>
  <c r="AU90" i="1"/>
  <c r="G90" i="1"/>
  <c r="AT110" i="1"/>
  <c r="AU100" i="1"/>
  <c r="G93" i="1"/>
  <c r="P93" i="1"/>
  <c r="AC93" i="1" s="1"/>
  <c r="Z93" i="1"/>
  <c r="AU93" i="1"/>
  <c r="AT116" i="1"/>
  <c r="AC116" i="1"/>
  <c r="Z112" i="1"/>
  <c r="AC111" i="1"/>
  <c r="AS110" i="1"/>
  <c r="AR110" i="1"/>
  <c r="AQ110" i="1"/>
  <c r="AP110" i="1"/>
  <c r="AO110" i="1"/>
  <c r="AN110" i="1"/>
  <c r="AM110" i="1"/>
  <c r="AL110" i="1"/>
  <c r="AF105" i="1"/>
  <c r="AT96" i="1"/>
  <c r="AS96" i="1"/>
  <c r="AR96" i="1"/>
  <c r="AQ96" i="1"/>
  <c r="AP96" i="1"/>
  <c r="AO96" i="1"/>
  <c r="AN96" i="1"/>
  <c r="AM96" i="1"/>
  <c r="AL96" i="1"/>
  <c r="P85" i="1"/>
  <c r="Z85" i="1"/>
  <c r="G85" i="1"/>
  <c r="AU85" i="1"/>
  <c r="AT129" i="1"/>
  <c r="AC129" i="1"/>
  <c r="AT121" i="1"/>
  <c r="AC121" i="1"/>
  <c r="AS116" i="1"/>
  <c r="AR116" i="1"/>
  <c r="AQ116" i="1"/>
  <c r="AP116" i="1"/>
  <c r="AO116" i="1"/>
  <c r="AN116" i="1"/>
  <c r="AM116" i="1"/>
  <c r="AL116" i="1"/>
  <c r="G113" i="1"/>
  <c r="AU113" i="1"/>
  <c r="Z113" i="1"/>
  <c r="G99" i="1"/>
  <c r="AU99" i="1"/>
  <c r="P99" i="1"/>
  <c r="Z99" i="1"/>
  <c r="Z100" i="1"/>
  <c r="G95" i="1"/>
  <c r="P95" i="1"/>
  <c r="Z95" i="1"/>
  <c r="Z105" i="1"/>
  <c r="Z97" i="1"/>
  <c r="AS94" i="1"/>
  <c r="AR94" i="1"/>
  <c r="AQ94" i="1"/>
  <c r="AP94" i="1"/>
  <c r="AO94" i="1"/>
  <c r="AN94" i="1"/>
  <c r="AM94" i="1"/>
  <c r="AL94" i="1"/>
  <c r="AU92" i="1"/>
  <c r="G65" i="1"/>
  <c r="P65" i="1"/>
  <c r="AC65" i="1" s="1"/>
  <c r="Z65" i="1"/>
  <c r="AU65" i="1"/>
  <c r="AU98" i="1"/>
  <c r="G98" i="1"/>
  <c r="Z96" i="1"/>
  <c r="G91" i="1"/>
  <c r="Z87" i="1"/>
  <c r="P87" i="1"/>
  <c r="AF87" i="1" s="1"/>
  <c r="G80" i="1"/>
  <c r="AU80" i="1"/>
  <c r="P80" i="1"/>
  <c r="Z80" i="1"/>
  <c r="G75" i="1"/>
  <c r="AU75" i="1"/>
  <c r="P75" i="1"/>
  <c r="Z75" i="1"/>
  <c r="G72" i="1"/>
  <c r="AU72" i="1"/>
  <c r="P72" i="1"/>
  <c r="Z72" i="1"/>
  <c r="I70" i="1"/>
  <c r="BA64" i="1"/>
  <c r="BB64" i="1"/>
  <c r="G63" i="1"/>
  <c r="AU63" i="1"/>
  <c r="P63" i="1"/>
  <c r="Z63" i="1"/>
  <c r="P96" i="1"/>
  <c r="AC78" i="1"/>
  <c r="I78" i="1"/>
  <c r="AF78" i="1"/>
  <c r="AU105" i="1"/>
  <c r="AU97" i="1"/>
  <c r="G92" i="1"/>
  <c r="G89" i="1"/>
  <c r="G88" i="1"/>
  <c r="AU88" i="1"/>
  <c r="P88" i="1"/>
  <c r="AF88" i="1" s="1"/>
  <c r="AC86" i="1"/>
  <c r="J86" i="1"/>
  <c r="G83" i="1"/>
  <c r="AU83" i="1"/>
  <c r="P83" i="1"/>
  <c r="AU67" i="1"/>
  <c r="G67" i="1"/>
  <c r="P67" i="1"/>
  <c r="AC67" i="1" s="1"/>
  <c r="Z67" i="1"/>
  <c r="AT89" i="1"/>
  <c r="AU87" i="1"/>
  <c r="AP82" i="1"/>
  <c r="AO82" i="1"/>
  <c r="AN82" i="1"/>
  <c r="AM82" i="1"/>
  <c r="AL82" i="1"/>
  <c r="AS89" i="1"/>
  <c r="AR89" i="1"/>
  <c r="AQ89" i="1"/>
  <c r="AP89" i="1"/>
  <c r="AO89" i="1"/>
  <c r="AN89" i="1"/>
  <c r="AM89" i="1"/>
  <c r="AL89" i="1"/>
  <c r="AT82" i="1"/>
  <c r="AS82" i="1"/>
  <c r="AR82" i="1"/>
  <c r="AQ82" i="1"/>
  <c r="P79" i="1"/>
  <c r="AF79" i="1" s="1"/>
  <c r="AU77" i="1"/>
  <c r="G77" i="1"/>
  <c r="P71" i="1"/>
  <c r="AF71" i="1" s="1"/>
  <c r="AU69" i="1"/>
  <c r="G69" i="1"/>
  <c r="G68" i="1"/>
  <c r="P66" i="1"/>
  <c r="AF64" i="1"/>
  <c r="BJ61" i="1"/>
  <c r="AT61" i="1"/>
  <c r="AS61" i="1"/>
  <c r="AR61" i="1"/>
  <c r="AQ61" i="1"/>
  <c r="AP61" i="1"/>
  <c r="AO61" i="1"/>
  <c r="AN61" i="1"/>
  <c r="AM61" i="1"/>
  <c r="AL61" i="1"/>
  <c r="G82" i="1"/>
  <c r="G74" i="1"/>
  <c r="AC64" i="1"/>
  <c r="AT62" i="1"/>
  <c r="AS62" i="1"/>
  <c r="AR62" i="1"/>
  <c r="AQ62" i="1"/>
  <c r="AP62" i="1"/>
  <c r="AO62" i="1"/>
  <c r="AN62" i="1"/>
  <c r="AM62" i="1"/>
  <c r="AL62" i="1"/>
  <c r="AC60" i="1"/>
  <c r="I60" i="1"/>
  <c r="BA56" i="1"/>
  <c r="BB56" i="1"/>
  <c r="AT74" i="1"/>
  <c r="AS74" i="1"/>
  <c r="AR74" i="1"/>
  <c r="G66" i="1"/>
  <c r="AT79" i="1"/>
  <c r="AS79" i="1"/>
  <c r="AR79" i="1"/>
  <c r="AQ79" i="1"/>
  <c r="AP79" i="1"/>
  <c r="AO79" i="1"/>
  <c r="AN79" i="1"/>
  <c r="AM79" i="1"/>
  <c r="AL79" i="1"/>
  <c r="AT71" i="1"/>
  <c r="AS71" i="1"/>
  <c r="AR71" i="1"/>
  <c r="AC71" i="1"/>
  <c r="P70" i="1"/>
  <c r="AC70" i="1" s="1"/>
  <c r="AF70" i="1"/>
  <c r="AU68" i="1"/>
  <c r="BK67" i="1"/>
  <c r="G55" i="1"/>
  <c r="AU55" i="1"/>
  <c r="Z55" i="1"/>
  <c r="P55" i="1"/>
  <c r="AF55" i="1" s="1"/>
  <c r="BB52" i="1"/>
  <c r="BA52" i="1"/>
  <c r="AT84" i="1"/>
  <c r="AC84" i="1"/>
  <c r="Z77" i="1"/>
  <c r="AT76" i="1"/>
  <c r="Z69" i="1"/>
  <c r="Z68" i="1"/>
  <c r="BJ67" i="1"/>
  <c r="AU66" i="1"/>
  <c r="BK63" i="1"/>
  <c r="BJ63" i="1"/>
  <c r="BI63" i="1"/>
  <c r="BH63" i="1"/>
  <c r="G61" i="1"/>
  <c r="AU86" i="1"/>
  <c r="AS84" i="1"/>
  <c r="Z82" i="1"/>
  <c r="AU78" i="1"/>
  <c r="AS76" i="1"/>
  <c r="AR76" i="1"/>
  <c r="AQ76" i="1"/>
  <c r="AP76" i="1"/>
  <c r="AO76" i="1"/>
  <c r="AN76" i="1"/>
  <c r="AM76" i="1"/>
  <c r="AL76" i="1"/>
  <c r="AQ74" i="1"/>
  <c r="AP74" i="1"/>
  <c r="AO74" i="1"/>
  <c r="AN74" i="1"/>
  <c r="AM74" i="1"/>
  <c r="AL74" i="1"/>
  <c r="Z74" i="1"/>
  <c r="AU70" i="1"/>
  <c r="BI67" i="1"/>
  <c r="BH67" i="1"/>
  <c r="BG67" i="1"/>
  <c r="BF67" i="1"/>
  <c r="BE67" i="1"/>
  <c r="BD67" i="1"/>
  <c r="BC67" i="1"/>
  <c r="BJ65" i="1"/>
  <c r="BI65" i="1"/>
  <c r="BH65" i="1"/>
  <c r="BG65" i="1"/>
  <c r="BF65" i="1"/>
  <c r="BE65" i="1"/>
  <c r="BD65" i="1"/>
  <c r="BC65" i="1"/>
  <c r="Z64" i="1"/>
  <c r="AF60" i="1"/>
  <c r="I59" i="1"/>
  <c r="AC59" i="1"/>
  <c r="AF59" i="1"/>
  <c r="Z57" i="1"/>
  <c r="AU57" i="1"/>
  <c r="G57" i="1"/>
  <c r="P57" i="1"/>
  <c r="AR84" i="1"/>
  <c r="AQ84" i="1"/>
  <c r="AP84" i="1"/>
  <c r="AO84" i="1"/>
  <c r="AN84" i="1"/>
  <c r="AM84" i="1"/>
  <c r="AL84" i="1"/>
  <c r="AQ71" i="1"/>
  <c r="AP71" i="1"/>
  <c r="AO71" i="1"/>
  <c r="AN71" i="1"/>
  <c r="AM71" i="1"/>
  <c r="AL71" i="1"/>
  <c r="AU64" i="1"/>
  <c r="BH62" i="1"/>
  <c r="BG62" i="1"/>
  <c r="BF62" i="1"/>
  <c r="BE62" i="1"/>
  <c r="BD62" i="1"/>
  <c r="BC62" i="1"/>
  <c r="AC62" i="1"/>
  <c r="AF62" i="1"/>
  <c r="BH66" i="1"/>
  <c r="BG66" i="1"/>
  <c r="BF66" i="1"/>
  <c r="BE66" i="1"/>
  <c r="BD66" i="1"/>
  <c r="BC66" i="1"/>
  <c r="BG63" i="1"/>
  <c r="BF63" i="1"/>
  <c r="BE63" i="1"/>
  <c r="BD63" i="1"/>
  <c r="BC63" i="1"/>
  <c r="AP60" i="1"/>
  <c r="AO60" i="1"/>
  <c r="AN60" i="1"/>
  <c r="AM60" i="1"/>
  <c r="AL60" i="1"/>
  <c r="AT60" i="1"/>
  <c r="AS60" i="1"/>
  <c r="AR60" i="1"/>
  <c r="AQ60" i="1"/>
  <c r="AR59" i="1"/>
  <c r="AP59" i="1"/>
  <c r="AO59" i="1"/>
  <c r="AN59" i="1"/>
  <c r="AM59" i="1"/>
  <c r="AL59" i="1"/>
  <c r="AQ59" i="1"/>
  <c r="AS59" i="1"/>
  <c r="Z53" i="1"/>
  <c r="G53" i="1"/>
  <c r="AU53" i="1"/>
  <c r="P53" i="1"/>
  <c r="AC53" i="1" s="1"/>
  <c r="BI61" i="1"/>
  <c r="BH61" i="1"/>
  <c r="BG61" i="1"/>
  <c r="Z59" i="1"/>
  <c r="G52" i="1"/>
  <c r="BG50" i="1"/>
  <c r="BF50" i="1"/>
  <c r="BE50" i="1"/>
  <c r="BD50" i="1"/>
  <c r="BC50" i="1"/>
  <c r="AF48" i="1"/>
  <c r="AF54" i="1"/>
  <c r="AC54" i="1"/>
  <c r="I42" i="1"/>
  <c r="I37" i="1"/>
  <c r="BA28" i="1"/>
  <c r="BB28" i="1"/>
  <c r="AT58" i="1"/>
  <c r="AC56" i="1"/>
  <c r="AF56" i="1"/>
  <c r="BH54" i="1"/>
  <c r="BG54" i="1"/>
  <c r="BF54" i="1"/>
  <c r="BE54" i="1"/>
  <c r="BD54" i="1"/>
  <c r="BC54" i="1"/>
  <c r="AT50" i="1"/>
  <c r="AS50" i="1"/>
  <c r="AR50" i="1"/>
  <c r="AQ50" i="1"/>
  <c r="AP50" i="1"/>
  <c r="AO50" i="1"/>
  <c r="AN50" i="1"/>
  <c r="AM50" i="1"/>
  <c r="AL50" i="1"/>
  <c r="BK49" i="1"/>
  <c r="BJ49" i="1"/>
  <c r="BI49" i="1"/>
  <c r="BH49" i="1"/>
  <c r="BG49" i="1"/>
  <c r="BF49" i="1"/>
  <c r="BE49" i="1"/>
  <c r="BD49" i="1"/>
  <c r="BC49" i="1"/>
  <c r="AS39" i="1"/>
  <c r="AR39" i="1"/>
  <c r="AQ39" i="1"/>
  <c r="AP39" i="1"/>
  <c r="AO39" i="1"/>
  <c r="AN39" i="1"/>
  <c r="AM39" i="1"/>
  <c r="AL39" i="1"/>
  <c r="AT39" i="1"/>
  <c r="BF61" i="1"/>
  <c r="BE61" i="1"/>
  <c r="BD61" i="1"/>
  <c r="BC61" i="1"/>
  <c r="AS58" i="1"/>
  <c r="I58" i="1"/>
  <c r="BJ53" i="1"/>
  <c r="BI53" i="1"/>
  <c r="BH53" i="1"/>
  <c r="BG53" i="1"/>
  <c r="BF53" i="1"/>
  <c r="BE53" i="1"/>
  <c r="BD53" i="1"/>
  <c r="BC53" i="1"/>
  <c r="AU52" i="1"/>
  <c r="BK51" i="1"/>
  <c r="BJ51" i="1"/>
  <c r="BI51" i="1"/>
  <c r="BH51" i="1"/>
  <c r="BG51" i="1"/>
  <c r="BF51" i="1"/>
  <c r="BE51" i="1"/>
  <c r="BD51" i="1"/>
  <c r="BC51" i="1"/>
  <c r="Z49" i="1"/>
  <c r="G49" i="1"/>
  <c r="P49" i="1"/>
  <c r="AU49" i="1"/>
  <c r="AC48" i="1"/>
  <c r="BJ47" i="1"/>
  <c r="BI47" i="1"/>
  <c r="BH47" i="1"/>
  <c r="BG47" i="1"/>
  <c r="BF47" i="1"/>
  <c r="BE47" i="1"/>
  <c r="BD47" i="1"/>
  <c r="BC47" i="1"/>
  <c r="AR58" i="1"/>
  <c r="AQ58" i="1"/>
  <c r="AP58" i="1"/>
  <c r="AO58" i="1"/>
  <c r="AS56" i="1"/>
  <c r="AT56" i="1"/>
  <c r="BJ55" i="1"/>
  <c r="BI55" i="1"/>
  <c r="BH55" i="1"/>
  <c r="BG55" i="1"/>
  <c r="BF55" i="1"/>
  <c r="BE55" i="1"/>
  <c r="BD55" i="1"/>
  <c r="BC55" i="1"/>
  <c r="AU54" i="1"/>
  <c r="Z50" i="1"/>
  <c r="Z41" i="1"/>
  <c r="G41" i="1"/>
  <c r="AU41" i="1"/>
  <c r="P41" i="1"/>
  <c r="AC41" i="1" s="1"/>
  <c r="BK37" i="1"/>
  <c r="BJ37" i="1"/>
  <c r="BI37" i="1"/>
  <c r="BH37" i="1"/>
  <c r="BG37" i="1"/>
  <c r="BF37" i="1"/>
  <c r="BE37" i="1"/>
  <c r="BD37" i="1"/>
  <c r="BC37" i="1"/>
  <c r="AR56" i="1"/>
  <c r="AQ56" i="1"/>
  <c r="AP56" i="1"/>
  <c r="AO56" i="1"/>
  <c r="AN56" i="1"/>
  <c r="AM56" i="1"/>
  <c r="AL56" i="1"/>
  <c r="BK55" i="1"/>
  <c r="Z52" i="1"/>
  <c r="AT44" i="1"/>
  <c r="AS44" i="1"/>
  <c r="AR44" i="1"/>
  <c r="AQ44" i="1"/>
  <c r="AP44" i="1"/>
  <c r="AO44" i="1"/>
  <c r="AN44" i="1"/>
  <c r="AM44" i="1"/>
  <c r="AL44" i="1"/>
  <c r="G43" i="1"/>
  <c r="AU43" i="1"/>
  <c r="Z43" i="1"/>
  <c r="P43" i="1"/>
  <c r="BH58" i="1"/>
  <c r="BG58" i="1"/>
  <c r="BF58" i="1"/>
  <c r="BE58" i="1"/>
  <c r="BD58" i="1"/>
  <c r="BC58" i="1"/>
  <c r="BJ57" i="1"/>
  <c r="BI57" i="1"/>
  <c r="BH57" i="1"/>
  <c r="BG57" i="1"/>
  <c r="BF57" i="1"/>
  <c r="BE57" i="1"/>
  <c r="BD57" i="1"/>
  <c r="BC57" i="1"/>
  <c r="Z54" i="1"/>
  <c r="G51" i="1"/>
  <c r="AU51" i="1"/>
  <c r="Z51" i="1"/>
  <c r="BK45" i="1"/>
  <c r="BJ45" i="1"/>
  <c r="BI45" i="1"/>
  <c r="BH45" i="1"/>
  <c r="BG45" i="1"/>
  <c r="BF45" i="1"/>
  <c r="BE45" i="1"/>
  <c r="BD45" i="1"/>
  <c r="BC45" i="1"/>
  <c r="BJ43" i="1"/>
  <c r="BI43" i="1"/>
  <c r="BH43" i="1"/>
  <c r="BG43" i="1"/>
  <c r="BF43" i="1"/>
  <c r="BE43" i="1"/>
  <c r="BD43" i="1"/>
  <c r="BC43" i="1"/>
  <c r="BK43" i="1"/>
  <c r="BK59" i="1"/>
  <c r="BJ59" i="1"/>
  <c r="BI59" i="1"/>
  <c r="BH59" i="1"/>
  <c r="BG59" i="1"/>
  <c r="BF59" i="1"/>
  <c r="BE59" i="1"/>
  <c r="BD59" i="1"/>
  <c r="BC59" i="1"/>
  <c r="AN58" i="1"/>
  <c r="AM58" i="1"/>
  <c r="AL58" i="1"/>
  <c r="BK57" i="1"/>
  <c r="Z56" i="1"/>
  <c r="G50" i="1"/>
  <c r="I48" i="1"/>
  <c r="P33" i="1"/>
  <c r="AF33" i="1" s="1"/>
  <c r="Z33" i="1"/>
  <c r="P29" i="1"/>
  <c r="AC29" i="1" s="1"/>
  <c r="G29" i="1"/>
  <c r="AU29" i="1"/>
  <c r="AS48" i="1"/>
  <c r="AR48" i="1"/>
  <c r="BG46" i="1"/>
  <c r="BF46" i="1"/>
  <c r="BE46" i="1"/>
  <c r="BD46" i="1"/>
  <c r="BC46" i="1"/>
  <c r="AS42" i="1"/>
  <c r="AR42" i="1"/>
  <c r="AQ42" i="1"/>
  <c r="AP42" i="1"/>
  <c r="AO42" i="1"/>
  <c r="AN42" i="1"/>
  <c r="AM42" i="1"/>
  <c r="AL42" i="1"/>
  <c r="AT42" i="1"/>
  <c r="BJ41" i="1"/>
  <c r="BI41" i="1"/>
  <c r="BH41" i="1"/>
  <c r="AS33" i="1"/>
  <c r="AR33" i="1"/>
  <c r="AQ33" i="1"/>
  <c r="AP33" i="1"/>
  <c r="AO33" i="1"/>
  <c r="AN33" i="1"/>
  <c r="AM33" i="1"/>
  <c r="AL33" i="1"/>
  <c r="Z26" i="1"/>
  <c r="AU26" i="1"/>
  <c r="G26" i="1"/>
  <c r="P26" i="1"/>
  <c r="BB24" i="1"/>
  <c r="BA24" i="1"/>
  <c r="AF46" i="1"/>
  <c r="AC46" i="1"/>
  <c r="G40" i="1"/>
  <c r="AU40" i="1"/>
  <c r="P40" i="1"/>
  <c r="AF40" i="1" s="1"/>
  <c r="BH50" i="1"/>
  <c r="AQ48" i="1"/>
  <c r="AP48" i="1"/>
  <c r="AO48" i="1"/>
  <c r="AN48" i="1"/>
  <c r="AM48" i="1"/>
  <c r="AL48" i="1"/>
  <c r="AO46" i="1"/>
  <c r="AN46" i="1"/>
  <c r="AM46" i="1"/>
  <c r="AL46" i="1"/>
  <c r="AS46" i="1"/>
  <c r="AR46" i="1"/>
  <c r="AQ46" i="1"/>
  <c r="AP46" i="1"/>
  <c r="AT46" i="1"/>
  <c r="BG41" i="1"/>
  <c r="BF41" i="1"/>
  <c r="BE41" i="1"/>
  <c r="BD41" i="1"/>
  <c r="BC41" i="1"/>
  <c r="BJ33" i="1"/>
  <c r="BI33" i="1"/>
  <c r="BH33" i="1"/>
  <c r="BG33" i="1"/>
  <c r="BF33" i="1"/>
  <c r="BE33" i="1"/>
  <c r="BD33" i="1"/>
  <c r="BC33" i="1"/>
  <c r="BK33" i="1"/>
  <c r="BK48" i="1"/>
  <c r="BJ48" i="1"/>
  <c r="BI48" i="1"/>
  <c r="BH48" i="1"/>
  <c r="BG48" i="1"/>
  <c r="BF48" i="1"/>
  <c r="BE48" i="1"/>
  <c r="BD48" i="1"/>
  <c r="BC48" i="1"/>
  <c r="Z32" i="1"/>
  <c r="G32" i="1"/>
  <c r="AU32" i="1"/>
  <c r="P32" i="1"/>
  <c r="I30" i="1"/>
  <c r="I24" i="1"/>
  <c r="AS31" i="1"/>
  <c r="AR31" i="1"/>
  <c r="AQ31" i="1"/>
  <c r="AP31" i="1"/>
  <c r="AO31" i="1"/>
  <c r="AN31" i="1"/>
  <c r="AM31" i="1"/>
  <c r="AL31" i="1"/>
  <c r="AT31" i="1"/>
  <c r="AR25" i="1"/>
  <c r="AQ25" i="1"/>
  <c r="AP25" i="1"/>
  <c r="AO25" i="1"/>
  <c r="AN25" i="1"/>
  <c r="AM25" i="1"/>
  <c r="AL25" i="1"/>
  <c r="AT25" i="1"/>
  <c r="AS25" i="1"/>
  <c r="G47" i="1"/>
  <c r="AU47" i="1"/>
  <c r="Z47" i="1"/>
  <c r="Z45" i="1"/>
  <c r="G45" i="1"/>
  <c r="AU45" i="1"/>
  <c r="AF44" i="1"/>
  <c r="AO37" i="1"/>
  <c r="AN37" i="1"/>
  <c r="AM37" i="1"/>
  <c r="AL37" i="1"/>
  <c r="AS37" i="1"/>
  <c r="AR37" i="1"/>
  <c r="AP37" i="1"/>
  <c r="AQ37" i="1"/>
  <c r="P37" i="1"/>
  <c r="AF37" i="1" s="1"/>
  <c r="AC37" i="1"/>
  <c r="Z37" i="1"/>
  <c r="Z36" i="1"/>
  <c r="G36" i="1"/>
  <c r="AU36" i="1"/>
  <c r="P36" i="1"/>
  <c r="I33" i="1"/>
  <c r="AC33" i="1"/>
  <c r="AT27" i="1"/>
  <c r="AS27" i="1"/>
  <c r="AR27" i="1"/>
  <c r="AQ27" i="1"/>
  <c r="AP27" i="1"/>
  <c r="AO27" i="1"/>
  <c r="AN27" i="1"/>
  <c r="AM27" i="1"/>
  <c r="AL27" i="1"/>
  <c r="BH44" i="1"/>
  <c r="I35" i="1"/>
  <c r="AF35" i="1"/>
  <c r="BJ31" i="1"/>
  <c r="BI31" i="1"/>
  <c r="BH31" i="1"/>
  <c r="BG31" i="1"/>
  <c r="BK31" i="1"/>
  <c r="BF31" i="1"/>
  <c r="BE31" i="1"/>
  <c r="BD31" i="1"/>
  <c r="BC31" i="1"/>
  <c r="I23" i="1"/>
  <c r="BK46" i="1"/>
  <c r="BJ46" i="1"/>
  <c r="BI46" i="1"/>
  <c r="BH46" i="1"/>
  <c r="BG44" i="1"/>
  <c r="BF44" i="1"/>
  <c r="BE44" i="1"/>
  <c r="BD44" i="1"/>
  <c r="BC44" i="1"/>
  <c r="BK42" i="1"/>
  <c r="BJ42" i="1"/>
  <c r="BI42" i="1"/>
  <c r="BH42" i="1"/>
  <c r="BG42" i="1"/>
  <c r="BF42" i="1"/>
  <c r="BE42" i="1"/>
  <c r="BD42" i="1"/>
  <c r="BC42" i="1"/>
  <c r="G34" i="1"/>
  <c r="AU34" i="1"/>
  <c r="Z34" i="1"/>
  <c r="BH32" i="1"/>
  <c r="BG32" i="1"/>
  <c r="BF32" i="1"/>
  <c r="P24" i="1"/>
  <c r="AF24" i="1"/>
  <c r="AU24" i="1"/>
  <c r="BF27" i="1"/>
  <c r="BE27" i="1"/>
  <c r="BD27" i="1"/>
  <c r="BC27" i="1"/>
  <c r="BK35" i="1"/>
  <c r="BJ35" i="1"/>
  <c r="BI35" i="1"/>
  <c r="BH35" i="1"/>
  <c r="BG35" i="1"/>
  <c r="BF35" i="1"/>
  <c r="BE35" i="1"/>
  <c r="BD35" i="1"/>
  <c r="BC35" i="1"/>
  <c r="Z31" i="1"/>
  <c r="G31" i="1"/>
  <c r="AC22" i="1"/>
  <c r="I22" i="1"/>
  <c r="AF22" i="1"/>
  <c r="BK40" i="1"/>
  <c r="BJ40" i="1"/>
  <c r="BI40" i="1"/>
  <c r="BH40" i="1"/>
  <c r="BG40" i="1"/>
  <c r="BF40" i="1"/>
  <c r="BE40" i="1"/>
  <c r="BD40" i="1"/>
  <c r="BC40" i="1"/>
  <c r="BH39" i="1"/>
  <c r="BG39" i="1"/>
  <c r="BF39" i="1"/>
  <c r="BE39" i="1"/>
  <c r="BD39" i="1"/>
  <c r="BC39" i="1"/>
  <c r="G38" i="1"/>
  <c r="AU38" i="1"/>
  <c r="Z38" i="1"/>
  <c r="AT35" i="1"/>
  <c r="AS35" i="1"/>
  <c r="AR35" i="1"/>
  <c r="AQ35" i="1"/>
  <c r="AP35" i="1"/>
  <c r="AO35" i="1"/>
  <c r="AN35" i="1"/>
  <c r="AM35" i="1"/>
  <c r="AL35" i="1"/>
  <c r="AC35" i="1"/>
  <c r="BK30" i="1"/>
  <c r="BJ30" i="1"/>
  <c r="BI30" i="1"/>
  <c r="BH30" i="1"/>
  <c r="BG30" i="1"/>
  <c r="BF30" i="1"/>
  <c r="BE30" i="1"/>
  <c r="BD30" i="1"/>
  <c r="BC30" i="1"/>
  <c r="BI26" i="1"/>
  <c r="BH26" i="1"/>
  <c r="BG26" i="1"/>
  <c r="BF26" i="1"/>
  <c r="BE26" i="1"/>
  <c r="BD26" i="1"/>
  <c r="BC26" i="1"/>
  <c r="BJ26" i="1"/>
  <c r="P30" i="1"/>
  <c r="AF30" i="1" s="1"/>
  <c r="AU30" i="1"/>
  <c r="BK25" i="1"/>
  <c r="BJ25" i="1"/>
  <c r="BI25" i="1"/>
  <c r="BH25" i="1"/>
  <c r="BG25" i="1"/>
  <c r="BF25" i="1"/>
  <c r="BE25" i="1"/>
  <c r="BD25" i="1"/>
  <c r="BC25" i="1"/>
  <c r="Z25" i="1"/>
  <c r="G25" i="1"/>
  <c r="Z24" i="1"/>
  <c r="AT22" i="1"/>
  <c r="AS22" i="1"/>
  <c r="AR22" i="1"/>
  <c r="AQ22" i="1"/>
  <c r="AP22" i="1"/>
  <c r="AO22" i="1"/>
  <c r="AN22" i="1"/>
  <c r="AM22" i="1"/>
  <c r="AL22" i="1"/>
  <c r="BI38" i="1"/>
  <c r="BH38" i="1"/>
  <c r="BG38" i="1"/>
  <c r="BF38" i="1"/>
  <c r="BE38" i="1"/>
  <c r="BD38" i="1"/>
  <c r="BC38" i="1"/>
  <c r="BI34" i="1"/>
  <c r="BH34" i="1"/>
  <c r="BG34" i="1"/>
  <c r="BF34" i="1"/>
  <c r="BE34" i="1"/>
  <c r="BD34" i="1"/>
  <c r="BC34" i="1"/>
  <c r="BE32" i="1"/>
  <c r="BD32" i="1"/>
  <c r="BC32" i="1"/>
  <c r="G28" i="1"/>
  <c r="G27" i="1"/>
  <c r="AU23" i="1"/>
  <c r="BH21" i="1"/>
  <c r="BG21" i="1"/>
  <c r="BF21" i="1"/>
  <c r="BE21" i="1"/>
  <c r="BD21" i="1"/>
  <c r="BC21" i="1"/>
  <c r="BJ21" i="1"/>
  <c r="BI21" i="1"/>
  <c r="G21" i="1"/>
  <c r="BI18" i="1"/>
  <c r="BH18" i="1"/>
  <c r="BG18" i="1"/>
  <c r="BF18" i="1"/>
  <c r="BE18" i="1"/>
  <c r="BD18" i="1"/>
  <c r="BC18" i="1"/>
  <c r="BJ29" i="1"/>
  <c r="BI29" i="1"/>
  <c r="AR21" i="1"/>
  <c r="BK2" i="1"/>
  <c r="BJ2" i="1"/>
  <c r="BI2" i="1"/>
  <c r="BH2" i="1"/>
  <c r="BG2" i="1"/>
  <c r="BF2" i="1"/>
  <c r="BE2" i="1"/>
  <c r="BD2" i="1"/>
  <c r="BC2" i="1"/>
  <c r="Z22" i="1"/>
  <c r="BI36" i="1"/>
  <c r="BH36" i="1"/>
  <c r="BG36" i="1"/>
  <c r="BF36" i="1"/>
  <c r="BE36" i="1"/>
  <c r="BD36" i="1"/>
  <c r="BC36" i="1"/>
  <c r="BI32" i="1"/>
  <c r="BH29" i="1"/>
  <c r="AU28" i="1"/>
  <c r="BF23" i="1"/>
  <c r="BE23" i="1"/>
  <c r="BD23" i="1"/>
  <c r="BC23" i="1"/>
  <c r="AQ21" i="1"/>
  <c r="AP21" i="1"/>
  <c r="AO21" i="1"/>
  <c r="AN21" i="1"/>
  <c r="AM21" i="1"/>
  <c r="AL21" i="1"/>
  <c r="BK17" i="1"/>
  <c r="BJ17" i="1"/>
  <c r="BI17" i="1"/>
  <c r="BH17" i="1"/>
  <c r="BG17" i="1"/>
  <c r="BF17" i="1"/>
  <c r="BE17" i="1"/>
  <c r="BD17" i="1"/>
  <c r="BC17" i="1"/>
  <c r="BG29" i="1"/>
  <c r="BF29" i="1"/>
  <c r="BE29" i="1"/>
  <c r="BD29" i="1"/>
  <c r="BC29" i="1"/>
  <c r="BJ14" i="1"/>
  <c r="BI14" i="1"/>
  <c r="BH14" i="1"/>
  <c r="BG14" i="1"/>
  <c r="BF14" i="1"/>
  <c r="BE14" i="1"/>
  <c r="BD14" i="1"/>
  <c r="BC14" i="1"/>
  <c r="BK12" i="1"/>
  <c r="BJ12" i="1"/>
  <c r="BI12" i="1"/>
  <c r="BH12" i="1"/>
  <c r="BG12" i="1"/>
  <c r="BF12" i="1"/>
  <c r="BE12" i="1"/>
  <c r="BD12" i="1"/>
  <c r="BC12" i="1"/>
  <c r="BK16" i="1"/>
  <c r="BJ16" i="1"/>
  <c r="BI16" i="1"/>
  <c r="BH16" i="1"/>
  <c r="BG16" i="1"/>
  <c r="BF16" i="1"/>
  <c r="BE16" i="1"/>
  <c r="BD16" i="1"/>
  <c r="BC16" i="1"/>
  <c r="BL11" i="1"/>
  <c r="BH22" i="1"/>
  <c r="BG22" i="1"/>
  <c r="BF22" i="1"/>
  <c r="BE22" i="1"/>
  <c r="BD22" i="1"/>
  <c r="BC22" i="1"/>
  <c r="BK19" i="1"/>
  <c r="BJ19" i="1"/>
  <c r="BI19" i="1"/>
  <c r="BH19" i="1"/>
  <c r="BG19" i="1"/>
  <c r="BF19" i="1"/>
  <c r="BE19" i="1"/>
  <c r="BD19" i="1"/>
  <c r="BC19" i="1"/>
  <c r="AY4" i="1"/>
  <c r="AY3" i="1"/>
  <c r="AY2" i="1"/>
  <c r="BJ20" i="1"/>
  <c r="BI20" i="1"/>
  <c r="BH20" i="1"/>
  <c r="BG20" i="1"/>
  <c r="BF20" i="1"/>
  <c r="BE20" i="1"/>
  <c r="BD20" i="1"/>
  <c r="BC20" i="1"/>
  <c r="BK18" i="1"/>
  <c r="BJ18" i="1"/>
  <c r="BK15" i="1"/>
  <c r="BL10" i="1"/>
  <c r="BL9" i="1"/>
  <c r="BJ15" i="1"/>
  <c r="BI15" i="1"/>
  <c r="BH15" i="1"/>
  <c r="BG15" i="1"/>
  <c r="BF15" i="1"/>
  <c r="BE15" i="1"/>
  <c r="BD15" i="1"/>
  <c r="BC15" i="1"/>
  <c r="BL13" i="1"/>
  <c r="AB12" i="1"/>
  <c r="BL8" i="1"/>
  <c r="BL7" i="1"/>
  <c r="BL6" i="1"/>
  <c r="BL5" i="1"/>
  <c r="BL4" i="1"/>
  <c r="BL3" i="1"/>
  <c r="AI359" i="2"/>
  <c r="AJ359" i="2"/>
  <c r="AK359" i="2"/>
  <c r="AI351" i="2"/>
  <c r="AH351" i="2"/>
  <c r="AB351" i="2"/>
  <c r="AJ351" i="2"/>
  <c r="AK351" i="2"/>
  <c r="AI353" i="2"/>
  <c r="AH353" i="2"/>
  <c r="AB353" i="2"/>
  <c r="AJ353" i="2"/>
  <c r="AK353" i="2"/>
  <c r="AI357" i="2"/>
  <c r="AJ357" i="2"/>
  <c r="AK357" i="2"/>
  <c r="AI355" i="2"/>
  <c r="AJ355" i="2"/>
  <c r="AK355" i="2"/>
  <c r="AT352" i="2"/>
  <c r="AS352" i="2"/>
  <c r="AR352" i="2"/>
  <c r="AQ352" i="2"/>
  <c r="AP352" i="2"/>
  <c r="AO352" i="2"/>
  <c r="AN352" i="2"/>
  <c r="AM352" i="2"/>
  <c r="AL352" i="2"/>
  <c r="K352" i="2"/>
  <c r="K356" i="2"/>
  <c r="AT350" i="2"/>
  <c r="AS350" i="2"/>
  <c r="AR350" i="2"/>
  <c r="AQ350" i="2"/>
  <c r="AP350" i="2"/>
  <c r="AO350" i="2"/>
  <c r="AN350" i="2"/>
  <c r="AM350" i="2"/>
  <c r="AL350" i="2"/>
  <c r="AT354" i="2"/>
  <c r="AS354" i="2"/>
  <c r="AR354" i="2"/>
  <c r="AQ354" i="2"/>
  <c r="AP354" i="2"/>
  <c r="AO354" i="2"/>
  <c r="AN354" i="2"/>
  <c r="AM354" i="2"/>
  <c r="AL354" i="2"/>
  <c r="AT358" i="2"/>
  <c r="AS358" i="2"/>
  <c r="AR358" i="2"/>
  <c r="AQ358" i="2"/>
  <c r="AP358" i="2"/>
  <c r="AO358" i="2"/>
  <c r="AN358" i="2"/>
  <c r="AM358" i="2"/>
  <c r="AL358" i="2"/>
  <c r="K350" i="2"/>
  <c r="K354" i="2"/>
  <c r="K358" i="2"/>
  <c r="AA353" i="2"/>
  <c r="AT356" i="2"/>
  <c r="AS356" i="2"/>
  <c r="AR356" i="2"/>
  <c r="AQ356" i="2"/>
  <c r="AP356" i="2"/>
  <c r="AO356" i="2"/>
  <c r="AN356" i="2"/>
  <c r="AM356" i="2"/>
  <c r="AL356" i="2"/>
  <c r="BB21" i="1"/>
  <c r="BA21" i="1"/>
  <c r="AZ21" i="1"/>
  <c r="AX21" i="1"/>
  <c r="BA26" i="1"/>
  <c r="BB26" i="1"/>
  <c r="BB40" i="1"/>
  <c r="BA40" i="1"/>
  <c r="AZ40" i="1"/>
  <c r="AX40" i="1"/>
  <c r="BA41" i="1"/>
  <c r="BB41" i="1"/>
  <c r="BA47" i="1"/>
  <c r="BB47" i="1"/>
  <c r="BA53" i="1"/>
  <c r="BB53" i="1"/>
  <c r="BA14" i="1"/>
  <c r="BB14" i="1"/>
  <c r="BA30" i="1"/>
  <c r="BB30" i="1"/>
  <c r="AJ37" i="1"/>
  <c r="AK37" i="1"/>
  <c r="AI37" i="1"/>
  <c r="AJ33" i="1"/>
  <c r="AK33" i="1"/>
  <c r="AI33" i="1"/>
  <c r="AH33" i="1"/>
  <c r="AB33" i="1"/>
  <c r="BB59" i="1"/>
  <c r="BA59" i="1"/>
  <c r="AZ59" i="1"/>
  <c r="AX59" i="1"/>
  <c r="AK44" i="1"/>
  <c r="AJ44" i="1"/>
  <c r="AI44" i="1"/>
  <c r="BA36" i="1"/>
  <c r="BB36" i="1"/>
  <c r="BA15" i="1"/>
  <c r="AZ15" i="1"/>
  <c r="AX15" i="1"/>
  <c r="BB15" i="1"/>
  <c r="BA19" i="1"/>
  <c r="AZ19" i="1"/>
  <c r="AX19" i="1"/>
  <c r="BB19" i="1"/>
  <c r="BA17" i="1"/>
  <c r="AZ17" i="1"/>
  <c r="AX17" i="1"/>
  <c r="BB17" i="1"/>
  <c r="BB2" i="1"/>
  <c r="BA2" i="1"/>
  <c r="AJ21" i="1"/>
  <c r="AI21" i="1"/>
  <c r="AK21" i="1"/>
  <c r="AJ35" i="1"/>
  <c r="AK35" i="1"/>
  <c r="AI35" i="1"/>
  <c r="AK27" i="1"/>
  <c r="AI27" i="1"/>
  <c r="AJ27" i="1"/>
  <c r="AJ25" i="1"/>
  <c r="AI25" i="1"/>
  <c r="AH25" i="1"/>
  <c r="AK25" i="1"/>
  <c r="BA43" i="1"/>
  <c r="AZ43" i="1"/>
  <c r="AX43" i="1"/>
  <c r="BB43" i="1"/>
  <c r="AI71" i="1"/>
  <c r="AH71" i="1"/>
  <c r="AJ71" i="1"/>
  <c r="AK71" i="1"/>
  <c r="BB25" i="1"/>
  <c r="BA25" i="1"/>
  <c r="AZ25" i="1"/>
  <c r="AX25" i="1"/>
  <c r="AK48" i="1"/>
  <c r="AJ48" i="1"/>
  <c r="AI48" i="1"/>
  <c r="AK42" i="1"/>
  <c r="AI42" i="1"/>
  <c r="AJ42" i="1"/>
  <c r="AK56" i="1"/>
  <c r="AI56" i="1"/>
  <c r="AH56" i="1"/>
  <c r="AB56" i="1"/>
  <c r="AJ56" i="1"/>
  <c r="BA55" i="1"/>
  <c r="AZ55" i="1"/>
  <c r="AX55" i="1"/>
  <c r="BB55" i="1"/>
  <c r="AI84" i="1"/>
  <c r="AH84" i="1"/>
  <c r="AJ84" i="1"/>
  <c r="AK84" i="1"/>
  <c r="BA22" i="1"/>
  <c r="BB22" i="1"/>
  <c r="BA18" i="1"/>
  <c r="BB18" i="1"/>
  <c r="BA34" i="1"/>
  <c r="BB34" i="1"/>
  <c r="AJ31" i="1"/>
  <c r="AK31" i="1"/>
  <c r="AI31" i="1"/>
  <c r="BA45" i="1"/>
  <c r="AZ45" i="1"/>
  <c r="AX45" i="1"/>
  <c r="BB45" i="1"/>
  <c r="BB37" i="1"/>
  <c r="BA37" i="1"/>
  <c r="BA16" i="1"/>
  <c r="AZ16" i="1"/>
  <c r="AX16" i="1"/>
  <c r="BB16" i="1"/>
  <c r="BA38" i="1"/>
  <c r="AZ38" i="1"/>
  <c r="AX38" i="1"/>
  <c r="BB38" i="1"/>
  <c r="BB35" i="1"/>
  <c r="BA35" i="1"/>
  <c r="BA51" i="1"/>
  <c r="AZ51" i="1"/>
  <c r="AX51" i="1"/>
  <c r="BB51" i="1"/>
  <c r="BA49" i="1"/>
  <c r="AZ49" i="1"/>
  <c r="AX49" i="1"/>
  <c r="BB49" i="1"/>
  <c r="AJ62" i="1"/>
  <c r="AI62" i="1"/>
  <c r="AK62" i="1"/>
  <c r="BA12" i="1"/>
  <c r="BB12" i="1"/>
  <c r="AJ22" i="1"/>
  <c r="AK22" i="1"/>
  <c r="AI22" i="1"/>
  <c r="AH22" i="1"/>
  <c r="AB22" i="1"/>
  <c r="BA39" i="1"/>
  <c r="AZ39" i="1"/>
  <c r="AX39" i="1"/>
  <c r="BB39" i="1"/>
  <c r="BB42" i="1"/>
  <c r="BA42" i="1"/>
  <c r="BB33" i="1"/>
  <c r="BA33" i="1"/>
  <c r="AK50" i="1"/>
  <c r="AJ50" i="1"/>
  <c r="AI50" i="1"/>
  <c r="AH50" i="1"/>
  <c r="AI79" i="1"/>
  <c r="AJ79" i="1"/>
  <c r="AK79" i="1"/>
  <c r="BB27" i="1"/>
  <c r="BA27" i="1"/>
  <c r="AK46" i="1"/>
  <c r="AI46" i="1"/>
  <c r="AJ46" i="1"/>
  <c r="BA57" i="1"/>
  <c r="AZ57" i="1"/>
  <c r="AX57" i="1"/>
  <c r="BB57" i="1"/>
  <c r="AC49" i="1"/>
  <c r="AF49" i="1"/>
  <c r="I49" i="1"/>
  <c r="BB61" i="1"/>
  <c r="BA61" i="1"/>
  <c r="AJ59" i="1"/>
  <c r="AI59" i="1"/>
  <c r="AK59" i="1"/>
  <c r="AI96" i="1"/>
  <c r="AJ96" i="1"/>
  <c r="AK96" i="1"/>
  <c r="AI103" i="1"/>
  <c r="AH103" i="1"/>
  <c r="AJ103" i="1"/>
  <c r="AK103" i="1"/>
  <c r="AJ154" i="1"/>
  <c r="AK154" i="1"/>
  <c r="AI154" i="1"/>
  <c r="AH154" i="1"/>
  <c r="AJ124" i="1"/>
  <c r="AK124" i="1"/>
  <c r="AI124" i="1"/>
  <c r="AH124" i="1"/>
  <c r="AI155" i="1"/>
  <c r="AJ155" i="1"/>
  <c r="AK155" i="1"/>
  <c r="AI142" i="1"/>
  <c r="AH142" i="1"/>
  <c r="AJ142" i="1"/>
  <c r="AK142" i="1"/>
  <c r="AI120" i="1"/>
  <c r="AJ120" i="1"/>
  <c r="AK120" i="1"/>
  <c r="AJ244" i="1"/>
  <c r="AK244" i="1"/>
  <c r="AI244" i="1"/>
  <c r="AJ221" i="1"/>
  <c r="AK221" i="1"/>
  <c r="AI221" i="1"/>
  <c r="AI269" i="1"/>
  <c r="AH269" i="1"/>
  <c r="AB269" i="1"/>
  <c r="AJ269" i="1"/>
  <c r="AK269" i="1"/>
  <c r="AJ260" i="1"/>
  <c r="AK260" i="1"/>
  <c r="AI260" i="1"/>
  <c r="AH260" i="1"/>
  <c r="AB260" i="1"/>
  <c r="AI261" i="1"/>
  <c r="AK261" i="1"/>
  <c r="AJ261" i="1"/>
  <c r="AK316" i="1"/>
  <c r="AI316" i="1"/>
  <c r="AH316" i="1"/>
  <c r="AA316" i="1"/>
  <c r="AJ316" i="1"/>
  <c r="AK321" i="1"/>
  <c r="AI321" i="1"/>
  <c r="AJ321" i="1"/>
  <c r="BP48" i="2"/>
  <c r="BA48" i="2"/>
  <c r="AZ48" i="2"/>
  <c r="AX48" i="2"/>
  <c r="BB48" i="2"/>
  <c r="BO48" i="2"/>
  <c r="BQ48" i="2"/>
  <c r="BP59" i="2"/>
  <c r="BA59" i="2"/>
  <c r="AZ59" i="2"/>
  <c r="AX59" i="2"/>
  <c r="BB59" i="2"/>
  <c r="BO59" i="2"/>
  <c r="BQ59" i="2"/>
  <c r="AI47" i="2"/>
  <c r="AJ47" i="2"/>
  <c r="AK47" i="2"/>
  <c r="AI97" i="2"/>
  <c r="AH97" i="2"/>
  <c r="AJ97" i="2"/>
  <c r="AK97" i="2"/>
  <c r="AJ125" i="2"/>
  <c r="AK125" i="2"/>
  <c r="AI125" i="2"/>
  <c r="AJ109" i="2"/>
  <c r="AK109" i="2"/>
  <c r="AI109" i="2"/>
  <c r="AH109" i="2"/>
  <c r="AB109" i="2"/>
  <c r="BP64" i="2"/>
  <c r="BA64" i="2"/>
  <c r="AZ64" i="2"/>
  <c r="AX64" i="2"/>
  <c r="BB64" i="2"/>
  <c r="BO64" i="2"/>
  <c r="BQ64" i="2"/>
  <c r="AI78" i="2"/>
  <c r="AJ78" i="2"/>
  <c r="AK78" i="2"/>
  <c r="BP65" i="2"/>
  <c r="BA65" i="2"/>
  <c r="BB65" i="2"/>
  <c r="BO65" i="2"/>
  <c r="AJ84" i="2"/>
  <c r="AI84" i="2"/>
  <c r="AK84" i="2"/>
  <c r="AI105" i="2"/>
  <c r="AJ105" i="2"/>
  <c r="AK105" i="2"/>
  <c r="AK142" i="2"/>
  <c r="AI142" i="2"/>
  <c r="AJ142" i="2"/>
  <c r="AJ76" i="2"/>
  <c r="AI76" i="2"/>
  <c r="AH76" i="2"/>
  <c r="AB76" i="2"/>
  <c r="AK76" i="2"/>
  <c r="AK230" i="2"/>
  <c r="AI230" i="2"/>
  <c r="AJ230" i="2"/>
  <c r="AK240" i="2"/>
  <c r="AI240" i="2"/>
  <c r="AH240" i="2"/>
  <c r="AJ240" i="2"/>
  <c r="AK339" i="2"/>
  <c r="AI339" i="2"/>
  <c r="AJ339" i="2"/>
  <c r="AC36" i="1"/>
  <c r="AF36" i="1"/>
  <c r="I36" i="1"/>
  <c r="BB46" i="1"/>
  <c r="BA46" i="1"/>
  <c r="AI58" i="1"/>
  <c r="AH58" i="1"/>
  <c r="AJ58" i="1"/>
  <c r="AK58" i="1"/>
  <c r="AA50" i="1"/>
  <c r="AK94" i="1"/>
  <c r="AI94" i="1"/>
  <c r="AH94" i="1"/>
  <c r="AJ94" i="1"/>
  <c r="AK91" i="1"/>
  <c r="AJ91" i="1"/>
  <c r="AI91" i="1"/>
  <c r="AH91" i="1"/>
  <c r="AA91" i="1"/>
  <c r="AJ132" i="1"/>
  <c r="AK132" i="1"/>
  <c r="AI132" i="1"/>
  <c r="AH132" i="1"/>
  <c r="AJ128" i="1"/>
  <c r="AK128" i="1"/>
  <c r="AI128" i="1"/>
  <c r="AK137" i="1"/>
  <c r="AI137" i="1"/>
  <c r="AH137" i="1"/>
  <c r="AJ137" i="1"/>
  <c r="AI227" i="1"/>
  <c r="AH227" i="1"/>
  <c r="AJ227" i="1"/>
  <c r="AK227" i="1"/>
  <c r="AI21" i="2"/>
  <c r="AJ21" i="2"/>
  <c r="AK21" i="2"/>
  <c r="AI44" i="2"/>
  <c r="AH44" i="2"/>
  <c r="AJ44" i="2"/>
  <c r="AK44" i="2"/>
  <c r="AI41" i="2"/>
  <c r="AJ41" i="2"/>
  <c r="AK41" i="2"/>
  <c r="BP52" i="2"/>
  <c r="BA52" i="2"/>
  <c r="BB52" i="2"/>
  <c r="BO52" i="2"/>
  <c r="AI40" i="2"/>
  <c r="AH40" i="2"/>
  <c r="AJ40" i="2"/>
  <c r="AK40" i="2"/>
  <c r="BP46" i="2"/>
  <c r="BA46" i="2"/>
  <c r="AZ46" i="2"/>
  <c r="AX46" i="2"/>
  <c r="BB46" i="2"/>
  <c r="BO46" i="2"/>
  <c r="BQ46" i="2"/>
  <c r="AI39" i="2"/>
  <c r="AJ39" i="2"/>
  <c r="AK39" i="2"/>
  <c r="AI80" i="2"/>
  <c r="AH80" i="2"/>
  <c r="AJ80" i="2"/>
  <c r="AK80" i="2"/>
  <c r="AK114" i="2"/>
  <c r="AI114" i="2"/>
  <c r="AH114" i="2"/>
  <c r="AB114" i="2"/>
  <c r="AJ114" i="2"/>
  <c r="AI126" i="2"/>
  <c r="AH126" i="2"/>
  <c r="AJ126" i="2"/>
  <c r="AK126" i="2"/>
  <c r="AJ145" i="2"/>
  <c r="AK145" i="2"/>
  <c r="AI145" i="2"/>
  <c r="AH145" i="2"/>
  <c r="AI82" i="2"/>
  <c r="AH82" i="2"/>
  <c r="AB82" i="2"/>
  <c r="AJ82" i="2"/>
  <c r="AK82" i="2"/>
  <c r="AK170" i="2"/>
  <c r="AI170" i="2"/>
  <c r="AH170" i="2"/>
  <c r="AJ170" i="2"/>
  <c r="AK74" i="2"/>
  <c r="AI74" i="2"/>
  <c r="AJ74" i="2"/>
  <c r="AI233" i="2"/>
  <c r="AJ233" i="2"/>
  <c r="AK233" i="2"/>
  <c r="AK250" i="2"/>
  <c r="AI250" i="2"/>
  <c r="AJ250" i="2"/>
  <c r="AK242" i="2"/>
  <c r="AI242" i="2"/>
  <c r="AH242" i="2"/>
  <c r="AJ242" i="2"/>
  <c r="AJ229" i="2"/>
  <c r="AK229" i="2"/>
  <c r="AI229" i="2"/>
  <c r="AH229" i="2"/>
  <c r="AA229" i="2"/>
  <c r="AK341" i="2"/>
  <c r="AI341" i="2"/>
  <c r="AH341" i="2"/>
  <c r="AJ341" i="2"/>
  <c r="AK316" i="2"/>
  <c r="AI316" i="2"/>
  <c r="AJ316" i="2"/>
  <c r="BK10" i="1"/>
  <c r="BJ10" i="1"/>
  <c r="BI10" i="1"/>
  <c r="BH10" i="1"/>
  <c r="BG10" i="1"/>
  <c r="BF10" i="1"/>
  <c r="BE10" i="1"/>
  <c r="BD10" i="1"/>
  <c r="BC10" i="1"/>
  <c r="AT34" i="1"/>
  <c r="AS34" i="1"/>
  <c r="AR34" i="1"/>
  <c r="AQ34" i="1"/>
  <c r="AP34" i="1"/>
  <c r="AO34" i="1"/>
  <c r="AN34" i="1"/>
  <c r="AM34" i="1"/>
  <c r="AL34" i="1"/>
  <c r="AA22" i="1"/>
  <c r="I21" i="1"/>
  <c r="AS47" i="1"/>
  <c r="AR47" i="1"/>
  <c r="AQ47" i="1"/>
  <c r="AP47" i="1"/>
  <c r="AO47" i="1"/>
  <c r="AN47" i="1"/>
  <c r="AM47" i="1"/>
  <c r="AL47" i="1"/>
  <c r="AT47" i="1"/>
  <c r="AC32" i="1"/>
  <c r="AF32" i="1"/>
  <c r="I32" i="1"/>
  <c r="BA58" i="1"/>
  <c r="BB58" i="1"/>
  <c r="AJ39" i="1"/>
  <c r="AK39" i="1"/>
  <c r="AI39" i="1"/>
  <c r="BA62" i="1"/>
  <c r="AZ62" i="1"/>
  <c r="AX62" i="1"/>
  <c r="BB62" i="1"/>
  <c r="BB65" i="1"/>
  <c r="BA65" i="1"/>
  <c r="AZ65" i="1"/>
  <c r="AX65" i="1"/>
  <c r="AF74" i="1"/>
  <c r="AC74" i="1"/>
  <c r="I74" i="1"/>
  <c r="AJ110" i="1"/>
  <c r="AI110" i="1"/>
  <c r="AH110" i="1"/>
  <c r="AK110" i="1"/>
  <c r="AI95" i="1"/>
  <c r="AH95" i="1"/>
  <c r="AJ95" i="1"/>
  <c r="AK95" i="1"/>
  <c r="AJ166" i="1"/>
  <c r="AK166" i="1"/>
  <c r="AI166" i="1"/>
  <c r="AI226" i="1"/>
  <c r="AH226" i="1"/>
  <c r="AJ226" i="1"/>
  <c r="AK226" i="1"/>
  <c r="AK249" i="1"/>
  <c r="AI249" i="1"/>
  <c r="AH249" i="1"/>
  <c r="AJ249" i="1"/>
  <c r="AI245" i="1"/>
  <c r="AH245" i="1"/>
  <c r="AJ245" i="1"/>
  <c r="AK245" i="1"/>
  <c r="AK284" i="1"/>
  <c r="AI284" i="1"/>
  <c r="AH284" i="1"/>
  <c r="AJ284" i="1"/>
  <c r="BA44" i="2"/>
  <c r="AZ44" i="2"/>
  <c r="AX44" i="2"/>
  <c r="BO44" i="2"/>
  <c r="BP44" i="2"/>
  <c r="BB44" i="2"/>
  <c r="BP54" i="2"/>
  <c r="BA54" i="2"/>
  <c r="BB54" i="2"/>
  <c r="BO54" i="2"/>
  <c r="AI46" i="2"/>
  <c r="AH46" i="2"/>
  <c r="AJ46" i="2"/>
  <c r="AK46" i="2"/>
  <c r="AK98" i="2"/>
  <c r="AI98" i="2"/>
  <c r="AH98" i="2"/>
  <c r="AB98" i="2"/>
  <c r="AJ98" i="2"/>
  <c r="AJ117" i="2"/>
  <c r="AK117" i="2"/>
  <c r="AI117" i="2"/>
  <c r="AJ70" i="2"/>
  <c r="AI70" i="2"/>
  <c r="AH70" i="2"/>
  <c r="AK70" i="2"/>
  <c r="AI89" i="2"/>
  <c r="AH89" i="2"/>
  <c r="AJ89" i="2"/>
  <c r="AK89" i="2"/>
  <c r="AI110" i="2"/>
  <c r="AJ110" i="2"/>
  <c r="AK110" i="2"/>
  <c r="AI129" i="2"/>
  <c r="AH129" i="2"/>
  <c r="AJ129" i="2"/>
  <c r="AK129" i="2"/>
  <c r="AI72" i="2"/>
  <c r="AJ72" i="2"/>
  <c r="AK72" i="2"/>
  <c r="AI163" i="2"/>
  <c r="AH163" i="2"/>
  <c r="AB163" i="2"/>
  <c r="AJ163" i="2"/>
  <c r="AK163" i="2"/>
  <c r="AK248" i="2"/>
  <c r="AI248" i="2"/>
  <c r="AH248" i="2"/>
  <c r="AJ248" i="2"/>
  <c r="AK343" i="2"/>
  <c r="AI343" i="2"/>
  <c r="AJ343" i="2"/>
  <c r="AK324" i="2"/>
  <c r="AJ324" i="2"/>
  <c r="AI324" i="2"/>
  <c r="AQ30" i="1"/>
  <c r="AP30" i="1"/>
  <c r="AO30" i="1"/>
  <c r="AN30" i="1"/>
  <c r="AM30" i="1"/>
  <c r="AL30" i="1"/>
  <c r="AT30" i="1"/>
  <c r="AR30" i="1"/>
  <c r="AS30" i="1"/>
  <c r="BB29" i="1"/>
  <c r="BA29" i="1"/>
  <c r="AZ29" i="1"/>
  <c r="AX29" i="1"/>
  <c r="BK3" i="1"/>
  <c r="BJ3" i="1"/>
  <c r="BI3" i="1"/>
  <c r="BH3" i="1"/>
  <c r="BG3" i="1"/>
  <c r="BF3" i="1"/>
  <c r="BE3" i="1"/>
  <c r="BD3" i="1"/>
  <c r="BC3" i="1"/>
  <c r="BJ7" i="1"/>
  <c r="BI7" i="1"/>
  <c r="BH7" i="1"/>
  <c r="BG7" i="1"/>
  <c r="BF7" i="1"/>
  <c r="BE7" i="1"/>
  <c r="BD7" i="1"/>
  <c r="BC7" i="1"/>
  <c r="BK7" i="1"/>
  <c r="AB25" i="1"/>
  <c r="I25" i="1"/>
  <c r="AT24" i="1"/>
  <c r="AS24" i="1"/>
  <c r="AR24" i="1"/>
  <c r="AQ24" i="1"/>
  <c r="AP24" i="1"/>
  <c r="AO24" i="1"/>
  <c r="AN24" i="1"/>
  <c r="AM24" i="1"/>
  <c r="AL24" i="1"/>
  <c r="AC24" i="1"/>
  <c r="AS52" i="1"/>
  <c r="AT52" i="1"/>
  <c r="AR52" i="1"/>
  <c r="AQ52" i="1"/>
  <c r="AP52" i="1"/>
  <c r="AO52" i="1"/>
  <c r="AN52" i="1"/>
  <c r="AM52" i="1"/>
  <c r="AL52" i="1"/>
  <c r="BA67" i="1"/>
  <c r="BB67" i="1"/>
  <c r="AI147" i="1"/>
  <c r="AJ147" i="1"/>
  <c r="AK147" i="1"/>
  <c r="AI163" i="1"/>
  <c r="AK163" i="1"/>
  <c r="AJ163" i="1"/>
  <c r="AK233" i="1"/>
  <c r="AI233" i="1"/>
  <c r="AH233" i="1"/>
  <c r="AJ233" i="1"/>
  <c r="AI228" i="1"/>
  <c r="AH228" i="1"/>
  <c r="AJ228" i="1"/>
  <c r="AK228" i="1"/>
  <c r="AI229" i="1"/>
  <c r="AJ229" i="1"/>
  <c r="AK229" i="1"/>
  <c r="AI253" i="1"/>
  <c r="AK253" i="1"/>
  <c r="AJ253" i="1"/>
  <c r="AI266" i="1"/>
  <c r="AJ266" i="1"/>
  <c r="AK266" i="1"/>
  <c r="AJ213" i="1"/>
  <c r="AK213" i="1"/>
  <c r="AI213" i="1"/>
  <c r="AK308" i="1"/>
  <c r="AI308" i="1"/>
  <c r="AH308" i="1"/>
  <c r="AJ308" i="1"/>
  <c r="AI323" i="1"/>
  <c r="AH323" i="1"/>
  <c r="AA323" i="1"/>
  <c r="AJ323" i="1"/>
  <c r="AK323" i="1"/>
  <c r="BP56" i="2"/>
  <c r="BA56" i="2"/>
  <c r="AZ56" i="2"/>
  <c r="AX56" i="2"/>
  <c r="BB56" i="2"/>
  <c r="BO56" i="2"/>
  <c r="BQ56" i="2"/>
  <c r="BP51" i="2"/>
  <c r="BA51" i="2"/>
  <c r="AZ51" i="2"/>
  <c r="AX51" i="2"/>
  <c r="BB51" i="2"/>
  <c r="BO51" i="2"/>
  <c r="BQ51" i="2"/>
  <c r="BP49" i="2"/>
  <c r="BA49" i="2"/>
  <c r="AZ49" i="2"/>
  <c r="AX49" i="2"/>
  <c r="BB49" i="2"/>
  <c r="BO49" i="2"/>
  <c r="BQ49" i="2"/>
  <c r="BP57" i="2"/>
  <c r="BA57" i="2"/>
  <c r="AZ57" i="2"/>
  <c r="AX57" i="2"/>
  <c r="BB57" i="2"/>
  <c r="BO57" i="2"/>
  <c r="BQ57" i="2"/>
  <c r="AJ101" i="2"/>
  <c r="AK101" i="2"/>
  <c r="AI101" i="2"/>
  <c r="AI118" i="2"/>
  <c r="AH118" i="2"/>
  <c r="AJ118" i="2"/>
  <c r="AK118" i="2"/>
  <c r="AK146" i="2"/>
  <c r="AI146" i="2"/>
  <c r="AH146" i="2"/>
  <c r="AJ146" i="2"/>
  <c r="AJ141" i="2"/>
  <c r="AK141" i="2"/>
  <c r="AI141" i="2"/>
  <c r="AH141" i="2"/>
  <c r="AB141" i="2"/>
  <c r="AK254" i="2"/>
  <c r="AI254" i="2"/>
  <c r="AH254" i="2"/>
  <c r="AJ254" i="2"/>
  <c r="AK345" i="2"/>
  <c r="AI345" i="2"/>
  <c r="AJ345" i="2"/>
  <c r="AK326" i="2"/>
  <c r="AI326" i="2"/>
  <c r="AH326" i="2"/>
  <c r="AJ326" i="2"/>
  <c r="I28" i="1"/>
  <c r="BA23" i="1"/>
  <c r="AZ23" i="1"/>
  <c r="AX23" i="1"/>
  <c r="BB23" i="1"/>
  <c r="I53" i="1"/>
  <c r="AF53" i="1"/>
  <c r="AK60" i="1"/>
  <c r="AJ60" i="1"/>
  <c r="AI60" i="1"/>
  <c r="AJ61" i="1"/>
  <c r="AI61" i="1"/>
  <c r="AK61" i="1"/>
  <c r="AJ89" i="1"/>
  <c r="AI89" i="1"/>
  <c r="AH89" i="1"/>
  <c r="AA89" i="1"/>
  <c r="AK89" i="1"/>
  <c r="AI111" i="1"/>
  <c r="AK111" i="1"/>
  <c r="AJ111" i="1"/>
  <c r="AJ146" i="1"/>
  <c r="AK146" i="1"/>
  <c r="AI146" i="1"/>
  <c r="AK171" i="1"/>
  <c r="AJ171" i="1"/>
  <c r="AI171" i="1"/>
  <c r="AH171" i="1"/>
  <c r="AJ236" i="1"/>
  <c r="AK236" i="1"/>
  <c r="AI236" i="1"/>
  <c r="AH236" i="1"/>
  <c r="AB236" i="1"/>
  <c r="AI209" i="1"/>
  <c r="AH209" i="1"/>
  <c r="AJ209" i="1"/>
  <c r="AK209" i="1"/>
  <c r="AK292" i="1"/>
  <c r="AI292" i="1"/>
  <c r="AH292" i="1"/>
  <c r="AJ292" i="1"/>
  <c r="AJ268" i="1"/>
  <c r="AK268" i="1"/>
  <c r="AI268" i="1"/>
  <c r="AK325" i="1"/>
  <c r="AI325" i="1"/>
  <c r="AH325" i="1"/>
  <c r="AJ325" i="1"/>
  <c r="AI43" i="2"/>
  <c r="AH43" i="2"/>
  <c r="AA43" i="2"/>
  <c r="AJ43" i="2"/>
  <c r="AK43" i="2"/>
  <c r="BP50" i="2"/>
  <c r="BA50" i="2"/>
  <c r="AZ50" i="2"/>
  <c r="AX50" i="2"/>
  <c r="BB50" i="2"/>
  <c r="BO50" i="2"/>
  <c r="BQ50" i="2"/>
  <c r="BR49" i="2"/>
  <c r="BS49" i="2"/>
  <c r="BP58" i="2"/>
  <c r="BA58" i="2"/>
  <c r="AZ58" i="2"/>
  <c r="AX58" i="2"/>
  <c r="BB58" i="2"/>
  <c r="BO58" i="2"/>
  <c r="BQ58" i="2"/>
  <c r="BR57" i="2"/>
  <c r="BS57" i="2"/>
  <c r="AK130" i="2"/>
  <c r="AI130" i="2"/>
  <c r="AH130" i="2"/>
  <c r="AJ130" i="2"/>
  <c r="AJ93" i="2"/>
  <c r="AK93" i="2"/>
  <c r="AI93" i="2"/>
  <c r="AI94" i="2"/>
  <c r="AJ94" i="2"/>
  <c r="AK94" i="2"/>
  <c r="AI79" i="2"/>
  <c r="AH79" i="2"/>
  <c r="AJ79" i="2"/>
  <c r="AK79" i="2"/>
  <c r="AI85" i="2"/>
  <c r="AJ85" i="2"/>
  <c r="AK85" i="2"/>
  <c r="AK81" i="2"/>
  <c r="AI81" i="2"/>
  <c r="AJ81" i="2"/>
  <c r="AJ225" i="2"/>
  <c r="AK225" i="2"/>
  <c r="AI225" i="2"/>
  <c r="AH225" i="2"/>
  <c r="AJ159" i="2"/>
  <c r="AK159" i="2"/>
  <c r="AI159" i="2"/>
  <c r="AH159" i="2"/>
  <c r="AK330" i="2"/>
  <c r="AI330" i="2"/>
  <c r="AH330" i="2"/>
  <c r="AJ330" i="2"/>
  <c r="AK347" i="2"/>
  <c r="AI347" i="2"/>
  <c r="AJ347" i="2"/>
  <c r="AK322" i="2"/>
  <c r="AJ322" i="2"/>
  <c r="AI322" i="2"/>
  <c r="I31" i="1"/>
  <c r="BB31" i="1"/>
  <c r="BA31" i="1"/>
  <c r="BJ4" i="1"/>
  <c r="BI4" i="1"/>
  <c r="BH4" i="1"/>
  <c r="BG4" i="1"/>
  <c r="BF4" i="1"/>
  <c r="BE4" i="1"/>
  <c r="BD4" i="1"/>
  <c r="BC4" i="1"/>
  <c r="BK4" i="1"/>
  <c r="BK8" i="1"/>
  <c r="BJ8" i="1"/>
  <c r="BI8" i="1"/>
  <c r="BH8" i="1"/>
  <c r="BG8" i="1"/>
  <c r="BF8" i="1"/>
  <c r="BE8" i="1"/>
  <c r="BD8" i="1"/>
  <c r="BC8" i="1"/>
  <c r="BJ11" i="1"/>
  <c r="BI11" i="1"/>
  <c r="BH11" i="1"/>
  <c r="BG11" i="1"/>
  <c r="BF11" i="1"/>
  <c r="BE11" i="1"/>
  <c r="BD11" i="1"/>
  <c r="BC11" i="1"/>
  <c r="BK11" i="1"/>
  <c r="AT28" i="1"/>
  <c r="AS28" i="1"/>
  <c r="AR28" i="1"/>
  <c r="AQ28" i="1"/>
  <c r="AP28" i="1"/>
  <c r="AO28" i="1"/>
  <c r="AN28" i="1"/>
  <c r="AM28" i="1"/>
  <c r="AL28" i="1"/>
  <c r="I29" i="1"/>
  <c r="AT51" i="1"/>
  <c r="AS51" i="1"/>
  <c r="AR51" i="1"/>
  <c r="AQ51" i="1"/>
  <c r="AP51" i="1"/>
  <c r="AO51" i="1"/>
  <c r="AN51" i="1"/>
  <c r="AM51" i="1"/>
  <c r="AL51" i="1"/>
  <c r="BB63" i="1"/>
  <c r="BA63" i="1"/>
  <c r="AJ114" i="1"/>
  <c r="AI114" i="1"/>
  <c r="AK114" i="1"/>
  <c r="AI133" i="1"/>
  <c r="AJ133" i="1"/>
  <c r="AK133" i="1"/>
  <c r="AI150" i="1"/>
  <c r="AH150" i="1"/>
  <c r="AJ150" i="1"/>
  <c r="AK150" i="1"/>
  <c r="AJ162" i="1"/>
  <c r="AK162" i="1"/>
  <c r="AI162" i="1"/>
  <c r="AI237" i="1"/>
  <c r="AH237" i="1"/>
  <c r="AJ237" i="1"/>
  <c r="AK237" i="1"/>
  <c r="AK210" i="1"/>
  <c r="AI210" i="1"/>
  <c r="AH210" i="1"/>
  <c r="AB210" i="1"/>
  <c r="AJ210" i="1"/>
  <c r="BA18" i="2"/>
  <c r="AZ18" i="2"/>
  <c r="AX18" i="2"/>
  <c r="BB18" i="2"/>
  <c r="BO18" i="2"/>
  <c r="BQ18" i="2"/>
  <c r="BP18" i="2"/>
  <c r="BA19" i="2"/>
  <c r="AZ19" i="2"/>
  <c r="AX19" i="2"/>
  <c r="BO19" i="2"/>
  <c r="BP19" i="2"/>
  <c r="BB19" i="2"/>
  <c r="BP63" i="2"/>
  <c r="BA63" i="2"/>
  <c r="BB63" i="2"/>
  <c r="BO63" i="2"/>
  <c r="BP67" i="2"/>
  <c r="BA67" i="2"/>
  <c r="BO67" i="2"/>
  <c r="BQ67" i="2"/>
  <c r="BB67" i="2"/>
  <c r="AI121" i="2"/>
  <c r="AH121" i="2"/>
  <c r="AJ121" i="2"/>
  <c r="AK121" i="2"/>
  <c r="AJ133" i="2"/>
  <c r="AK133" i="2"/>
  <c r="AI133" i="2"/>
  <c r="AI67" i="2"/>
  <c r="AH67" i="2"/>
  <c r="AK67" i="2"/>
  <c r="AJ67" i="2"/>
  <c r="AI134" i="2"/>
  <c r="AJ134" i="2"/>
  <c r="AK134" i="2"/>
  <c r="AK154" i="2"/>
  <c r="AI154" i="2"/>
  <c r="AJ154" i="2"/>
  <c r="AK158" i="2"/>
  <c r="AI158" i="2"/>
  <c r="AH158" i="2"/>
  <c r="AJ158" i="2"/>
  <c r="AK138" i="2"/>
  <c r="AI138" i="2"/>
  <c r="AJ138" i="2"/>
  <c r="AI175" i="2"/>
  <c r="AJ175" i="2"/>
  <c r="AK175" i="2"/>
  <c r="AK349" i="2"/>
  <c r="AI349" i="2"/>
  <c r="AJ349" i="2"/>
  <c r="AK318" i="2"/>
  <c r="AI318" i="2"/>
  <c r="AH318" i="2"/>
  <c r="AJ318" i="2"/>
  <c r="BA44" i="1"/>
  <c r="AZ44" i="1"/>
  <c r="AX44" i="1"/>
  <c r="BB44" i="1"/>
  <c r="AT38" i="1"/>
  <c r="AS38" i="1"/>
  <c r="AR38" i="1"/>
  <c r="AQ38" i="1"/>
  <c r="AP38" i="1"/>
  <c r="AO38" i="1"/>
  <c r="AN38" i="1"/>
  <c r="AM38" i="1"/>
  <c r="AL38" i="1"/>
  <c r="AT45" i="1"/>
  <c r="AS45" i="1"/>
  <c r="AR45" i="1"/>
  <c r="AQ45" i="1"/>
  <c r="AP45" i="1"/>
  <c r="AO45" i="1"/>
  <c r="AN45" i="1"/>
  <c r="AM45" i="1"/>
  <c r="AL45" i="1"/>
  <c r="BA48" i="1"/>
  <c r="AZ48" i="1"/>
  <c r="AX48" i="1"/>
  <c r="BB48" i="1"/>
  <c r="AA56" i="1"/>
  <c r="I51" i="1"/>
  <c r="AC51" i="1"/>
  <c r="AF51" i="1"/>
  <c r="AZ28" i="1"/>
  <c r="AX28" i="1"/>
  <c r="AI74" i="1"/>
  <c r="AJ74" i="1"/>
  <c r="AK74" i="1"/>
  <c r="AI82" i="1"/>
  <c r="AH82" i="1"/>
  <c r="AA82" i="1"/>
  <c r="AJ82" i="1"/>
  <c r="AK82" i="1"/>
  <c r="AK129" i="1"/>
  <c r="AI129" i="1"/>
  <c r="AH129" i="1"/>
  <c r="AJ129" i="1"/>
  <c r="AI175" i="1"/>
  <c r="AH175" i="1"/>
  <c r="AJ175" i="1"/>
  <c r="AK175" i="1"/>
  <c r="AK178" i="1"/>
  <c r="AI178" i="1"/>
  <c r="AH178" i="1"/>
  <c r="AJ178" i="1"/>
  <c r="AI158" i="1"/>
  <c r="AH158" i="1"/>
  <c r="AJ158" i="1"/>
  <c r="AK158" i="1"/>
  <c r="AK300" i="1"/>
  <c r="AI300" i="1"/>
  <c r="AH300" i="1"/>
  <c r="AJ300" i="1"/>
  <c r="AK276" i="1"/>
  <c r="AI276" i="1"/>
  <c r="AJ276" i="1"/>
  <c r="AJ252" i="1"/>
  <c r="AK252" i="1"/>
  <c r="AI252" i="1"/>
  <c r="AH252" i="1"/>
  <c r="AB252" i="1"/>
  <c r="AK324" i="1"/>
  <c r="AI324" i="1"/>
  <c r="AJ324" i="1"/>
  <c r="BP45" i="2"/>
  <c r="BA45" i="2"/>
  <c r="AZ45" i="2"/>
  <c r="AX45" i="2"/>
  <c r="BB45" i="2"/>
  <c r="BO45" i="2"/>
  <c r="BQ45" i="2"/>
  <c r="AI45" i="2"/>
  <c r="AJ45" i="2"/>
  <c r="AK45" i="2"/>
  <c r="BP55" i="2"/>
  <c r="BA55" i="2"/>
  <c r="BB55" i="2"/>
  <c r="BO55" i="2"/>
  <c r="BB12" i="2"/>
  <c r="BO12" i="2"/>
  <c r="BP12" i="2"/>
  <c r="BA12" i="2"/>
  <c r="AK90" i="2"/>
  <c r="AI90" i="2"/>
  <c r="AJ90" i="2"/>
  <c r="AK106" i="2"/>
  <c r="AI106" i="2"/>
  <c r="AH106" i="2"/>
  <c r="AB106" i="2"/>
  <c r="AJ106" i="2"/>
  <c r="BP61" i="2"/>
  <c r="BA61" i="2"/>
  <c r="BB61" i="2"/>
  <c r="BO61" i="2"/>
  <c r="AI113" i="2"/>
  <c r="AH113" i="2"/>
  <c r="AJ113" i="2"/>
  <c r="AK113" i="2"/>
  <c r="BP62" i="2"/>
  <c r="BA62" i="2"/>
  <c r="AZ62" i="2"/>
  <c r="AX62" i="2"/>
  <c r="BB62" i="2"/>
  <c r="BO62" i="2"/>
  <c r="BQ62" i="2"/>
  <c r="AK222" i="2"/>
  <c r="AI222" i="2"/>
  <c r="AH222" i="2"/>
  <c r="AJ222" i="2"/>
  <c r="AK73" i="2"/>
  <c r="AI73" i="2"/>
  <c r="AJ73" i="2"/>
  <c r="AK150" i="2"/>
  <c r="AI150" i="2"/>
  <c r="AH150" i="2"/>
  <c r="AJ150" i="2"/>
  <c r="AK236" i="2"/>
  <c r="AI236" i="2"/>
  <c r="AJ236" i="2"/>
  <c r="AJ335" i="2"/>
  <c r="AK335" i="2"/>
  <c r="AI335" i="2"/>
  <c r="AI336" i="2"/>
  <c r="AH336" i="2"/>
  <c r="AA336" i="2"/>
  <c r="AJ336" i="2"/>
  <c r="AK336" i="2"/>
  <c r="BK6" i="1"/>
  <c r="BJ6" i="1"/>
  <c r="BI6" i="1"/>
  <c r="BH6" i="1"/>
  <c r="BG6" i="1"/>
  <c r="BF6" i="1"/>
  <c r="BE6" i="1"/>
  <c r="BD6" i="1"/>
  <c r="BC6" i="1"/>
  <c r="BA32" i="1"/>
  <c r="BB32" i="1"/>
  <c r="AA25" i="1"/>
  <c r="AD25" i="1"/>
  <c r="BK5" i="1"/>
  <c r="BJ5" i="1"/>
  <c r="BI5" i="1"/>
  <c r="BH5" i="1"/>
  <c r="BG5" i="1"/>
  <c r="BF5" i="1"/>
  <c r="BE5" i="1"/>
  <c r="BD5" i="1"/>
  <c r="BC5" i="1"/>
  <c r="BJ13" i="1"/>
  <c r="BI13" i="1"/>
  <c r="BH13" i="1"/>
  <c r="BG13" i="1"/>
  <c r="BF13" i="1"/>
  <c r="BE13" i="1"/>
  <c r="BD13" i="1"/>
  <c r="BC13" i="1"/>
  <c r="BK13" i="1"/>
  <c r="BJ9" i="1"/>
  <c r="BI9" i="1"/>
  <c r="BH9" i="1"/>
  <c r="BG9" i="1"/>
  <c r="BF9" i="1"/>
  <c r="BE9" i="1"/>
  <c r="BD9" i="1"/>
  <c r="BC9" i="1"/>
  <c r="BK9" i="1"/>
  <c r="BB20" i="1"/>
  <c r="BA20" i="1"/>
  <c r="AZ20" i="1"/>
  <c r="AX20" i="1"/>
  <c r="AC27" i="1"/>
  <c r="I27" i="1"/>
  <c r="AF27" i="1"/>
  <c r="AC38" i="1"/>
  <c r="I38" i="1"/>
  <c r="AF38" i="1"/>
  <c r="AS26" i="1"/>
  <c r="AR26" i="1"/>
  <c r="AQ26" i="1"/>
  <c r="AP26" i="1"/>
  <c r="AO26" i="1"/>
  <c r="AN26" i="1"/>
  <c r="AM26" i="1"/>
  <c r="AL26" i="1"/>
  <c r="AT26" i="1"/>
  <c r="I41" i="1"/>
  <c r="AI76" i="1"/>
  <c r="AH76" i="1"/>
  <c r="AJ76" i="1"/>
  <c r="AK76" i="1"/>
  <c r="AC89" i="1"/>
  <c r="AE89" i="1"/>
  <c r="AF89" i="1"/>
  <c r="I89" i="1"/>
  <c r="AD89" i="1"/>
  <c r="AJ116" i="1"/>
  <c r="AK116" i="1"/>
  <c r="AI116" i="1"/>
  <c r="AJ112" i="1"/>
  <c r="AK112" i="1"/>
  <c r="AI112" i="1"/>
  <c r="AK170" i="1"/>
  <c r="AI170" i="1"/>
  <c r="AH170" i="1"/>
  <c r="AB170" i="1"/>
  <c r="AJ170" i="1"/>
  <c r="AK241" i="1"/>
  <c r="AI241" i="1"/>
  <c r="AJ241" i="1"/>
  <c r="AJ327" i="1"/>
  <c r="AI327" i="1"/>
  <c r="AH327" i="1"/>
  <c r="AK327" i="1"/>
  <c r="BP47" i="2"/>
  <c r="BA47" i="2"/>
  <c r="BB47" i="2"/>
  <c r="BO47" i="2"/>
  <c r="BP53" i="2"/>
  <c r="BA53" i="2"/>
  <c r="BB53" i="2"/>
  <c r="BO53" i="2"/>
  <c r="AK122" i="2"/>
  <c r="AI122" i="2"/>
  <c r="AJ122" i="2"/>
  <c r="AJ137" i="2"/>
  <c r="AK137" i="2"/>
  <c r="AI137" i="2"/>
  <c r="AH137" i="2"/>
  <c r="BP60" i="2"/>
  <c r="BA60" i="2"/>
  <c r="BB60" i="2"/>
  <c r="BO60" i="2"/>
  <c r="BP66" i="2"/>
  <c r="BA66" i="2"/>
  <c r="BO66" i="2"/>
  <c r="BQ66" i="2"/>
  <c r="BR65" i="2"/>
  <c r="BS65" i="2"/>
  <c r="BB66" i="2"/>
  <c r="AI102" i="2"/>
  <c r="AH102" i="2"/>
  <c r="AA102" i="2"/>
  <c r="AJ102" i="2"/>
  <c r="AK102" i="2"/>
  <c r="AJ153" i="2"/>
  <c r="AK153" i="2"/>
  <c r="AI153" i="2"/>
  <c r="AK238" i="2"/>
  <c r="AI238" i="2"/>
  <c r="AJ238" i="2"/>
  <c r="AJ217" i="2"/>
  <c r="AK217" i="2"/>
  <c r="AI217" i="2"/>
  <c r="AH217" i="2"/>
  <c r="AB217" i="2"/>
  <c r="AK337" i="2"/>
  <c r="AI337" i="2"/>
  <c r="AJ337" i="2"/>
  <c r="AI325" i="2"/>
  <c r="AJ325" i="2"/>
  <c r="AK325" i="2"/>
  <c r="I69" i="1"/>
  <c r="AF69" i="1"/>
  <c r="AC69" i="1"/>
  <c r="AT77" i="1"/>
  <c r="AS77" i="1"/>
  <c r="AR77" i="1"/>
  <c r="AQ77" i="1"/>
  <c r="AP77" i="1"/>
  <c r="AO77" i="1"/>
  <c r="AN77" i="1"/>
  <c r="AM77" i="1"/>
  <c r="AL77" i="1"/>
  <c r="AS67" i="1"/>
  <c r="AR67" i="1"/>
  <c r="AQ67" i="1"/>
  <c r="AP67" i="1"/>
  <c r="AO67" i="1"/>
  <c r="AN67" i="1"/>
  <c r="AM67" i="1"/>
  <c r="AL67" i="1"/>
  <c r="AT67" i="1"/>
  <c r="AC98" i="1"/>
  <c r="I98" i="1"/>
  <c r="AF98" i="1"/>
  <c r="AA95" i="1"/>
  <c r="I99" i="1"/>
  <c r="AS93" i="1"/>
  <c r="AR93" i="1"/>
  <c r="AQ93" i="1"/>
  <c r="AP93" i="1"/>
  <c r="AO93" i="1"/>
  <c r="AN93" i="1"/>
  <c r="AM93" i="1"/>
  <c r="AL93" i="1"/>
  <c r="AT93" i="1"/>
  <c r="AC102" i="1"/>
  <c r="I102" i="1"/>
  <c r="AF102" i="1"/>
  <c r="AK121" i="1"/>
  <c r="AI121" i="1"/>
  <c r="AJ121" i="1"/>
  <c r="AS153" i="1"/>
  <c r="AR153" i="1"/>
  <c r="AQ153" i="1"/>
  <c r="AP153" i="1"/>
  <c r="AO153" i="1"/>
  <c r="AN153" i="1"/>
  <c r="AM153" i="1"/>
  <c r="AL153" i="1"/>
  <c r="AT153" i="1"/>
  <c r="AC139" i="1"/>
  <c r="J139" i="1"/>
  <c r="AF139" i="1"/>
  <c r="AA132" i="1"/>
  <c r="AC110" i="1"/>
  <c r="AC126" i="1"/>
  <c r="I126" i="1"/>
  <c r="AF126" i="1"/>
  <c r="AZ60" i="1"/>
  <c r="AX60" i="1"/>
  <c r="AC81" i="1"/>
  <c r="I81" i="1"/>
  <c r="AF81" i="1"/>
  <c r="AS136" i="1"/>
  <c r="AR136" i="1"/>
  <c r="AQ136" i="1"/>
  <c r="AP136" i="1"/>
  <c r="AO136" i="1"/>
  <c r="AN136" i="1"/>
  <c r="AM136" i="1"/>
  <c r="AL136" i="1"/>
  <c r="AT136" i="1"/>
  <c r="AS159" i="1"/>
  <c r="AR159" i="1"/>
  <c r="AQ159" i="1"/>
  <c r="AP159" i="1"/>
  <c r="AO159" i="1"/>
  <c r="AN159" i="1"/>
  <c r="AM159" i="1"/>
  <c r="AL159" i="1"/>
  <c r="AT159" i="1"/>
  <c r="AS204" i="1"/>
  <c r="AR204" i="1"/>
  <c r="AQ204" i="1"/>
  <c r="AP204" i="1"/>
  <c r="AO204" i="1"/>
  <c r="AN204" i="1"/>
  <c r="AM204" i="1"/>
  <c r="AL204" i="1"/>
  <c r="AT204" i="1"/>
  <c r="AT140" i="1"/>
  <c r="AS140" i="1"/>
  <c r="AR140" i="1"/>
  <c r="AQ140" i="1"/>
  <c r="AP140" i="1"/>
  <c r="AO140" i="1"/>
  <c r="AN140" i="1"/>
  <c r="AM140" i="1"/>
  <c r="AL140" i="1"/>
  <c r="AT205" i="1"/>
  <c r="AS205" i="1"/>
  <c r="AR205" i="1"/>
  <c r="AQ205" i="1"/>
  <c r="AP205" i="1"/>
  <c r="AO205" i="1"/>
  <c r="AN205" i="1"/>
  <c r="AM205" i="1"/>
  <c r="AL205" i="1"/>
  <c r="AT143" i="1"/>
  <c r="AS143" i="1"/>
  <c r="AR143" i="1"/>
  <c r="AQ143" i="1"/>
  <c r="AP143" i="1"/>
  <c r="AO143" i="1"/>
  <c r="AN143" i="1"/>
  <c r="AM143" i="1"/>
  <c r="AL143" i="1"/>
  <c r="AT160" i="1"/>
  <c r="AS160" i="1"/>
  <c r="AR160" i="1"/>
  <c r="AQ160" i="1"/>
  <c r="AP160" i="1"/>
  <c r="AO160" i="1"/>
  <c r="AN160" i="1"/>
  <c r="AM160" i="1"/>
  <c r="AL160" i="1"/>
  <c r="AF198" i="1"/>
  <c r="AC198" i="1"/>
  <c r="J198" i="1"/>
  <c r="I177" i="1"/>
  <c r="AC177" i="1"/>
  <c r="AF177" i="1"/>
  <c r="AT208" i="1"/>
  <c r="AS208" i="1"/>
  <c r="AR208" i="1"/>
  <c r="AQ208" i="1"/>
  <c r="AP208" i="1"/>
  <c r="AO208" i="1"/>
  <c r="AN208" i="1"/>
  <c r="AM208" i="1"/>
  <c r="AL208" i="1"/>
  <c r="AS179" i="1"/>
  <c r="AR179" i="1"/>
  <c r="AQ179" i="1"/>
  <c r="AP179" i="1"/>
  <c r="AO179" i="1"/>
  <c r="AN179" i="1"/>
  <c r="AM179" i="1"/>
  <c r="AL179" i="1"/>
  <c r="AT179" i="1"/>
  <c r="AC215" i="1"/>
  <c r="AF215" i="1"/>
  <c r="I215" i="1"/>
  <c r="I169" i="1"/>
  <c r="AC169" i="1"/>
  <c r="AF169" i="1"/>
  <c r="AC189" i="1"/>
  <c r="AS222" i="1"/>
  <c r="AT222" i="1"/>
  <c r="AR222" i="1"/>
  <c r="AQ222" i="1"/>
  <c r="AP222" i="1"/>
  <c r="AO222" i="1"/>
  <c r="AN222" i="1"/>
  <c r="AM222" i="1"/>
  <c r="AL222" i="1"/>
  <c r="AT187" i="1"/>
  <c r="AS187" i="1"/>
  <c r="AR187" i="1"/>
  <c r="AQ187" i="1"/>
  <c r="AP187" i="1"/>
  <c r="AO187" i="1"/>
  <c r="AN187" i="1"/>
  <c r="AM187" i="1"/>
  <c r="AL187" i="1"/>
  <c r="AC228" i="1"/>
  <c r="J203" i="1"/>
  <c r="AT218" i="1"/>
  <c r="AS218" i="1"/>
  <c r="AR218" i="1"/>
  <c r="AQ218" i="1"/>
  <c r="AP218" i="1"/>
  <c r="AO218" i="1"/>
  <c r="AN218" i="1"/>
  <c r="AM218" i="1"/>
  <c r="AL218" i="1"/>
  <c r="AT174" i="1"/>
  <c r="AS174" i="1"/>
  <c r="AR174" i="1"/>
  <c r="AQ174" i="1"/>
  <c r="AP174" i="1"/>
  <c r="AO174" i="1"/>
  <c r="AN174" i="1"/>
  <c r="AM174" i="1"/>
  <c r="AL174" i="1"/>
  <c r="AT194" i="1"/>
  <c r="AS194" i="1"/>
  <c r="AR194" i="1"/>
  <c r="AQ194" i="1"/>
  <c r="AP194" i="1"/>
  <c r="AO194" i="1"/>
  <c r="AN194" i="1"/>
  <c r="AM194" i="1"/>
  <c r="AL194" i="1"/>
  <c r="I256" i="1"/>
  <c r="AF256" i="1"/>
  <c r="AC256" i="1"/>
  <c r="AC262" i="1"/>
  <c r="I262" i="1"/>
  <c r="AF262" i="1"/>
  <c r="I263" i="1"/>
  <c r="AC263" i="1"/>
  <c r="AF263" i="1"/>
  <c r="AT238" i="1"/>
  <c r="AR238" i="1"/>
  <c r="AQ238" i="1"/>
  <c r="AP238" i="1"/>
  <c r="AO238" i="1"/>
  <c r="AN238" i="1"/>
  <c r="AM238" i="1"/>
  <c r="AL238" i="1"/>
  <c r="AS238" i="1"/>
  <c r="AT234" i="1"/>
  <c r="AS234" i="1"/>
  <c r="AR234" i="1"/>
  <c r="AQ234" i="1"/>
  <c r="AP234" i="1"/>
  <c r="AO234" i="1"/>
  <c r="AN234" i="1"/>
  <c r="AM234" i="1"/>
  <c r="AL234" i="1"/>
  <c r="I267" i="1"/>
  <c r="AC267" i="1"/>
  <c r="AF267" i="1"/>
  <c r="AT273" i="1"/>
  <c r="AS273" i="1"/>
  <c r="AR273" i="1"/>
  <c r="AQ273" i="1"/>
  <c r="AP273" i="1"/>
  <c r="AO273" i="1"/>
  <c r="AN273" i="1"/>
  <c r="AM273" i="1"/>
  <c r="AL273" i="1"/>
  <c r="AT216" i="1"/>
  <c r="AS216" i="1"/>
  <c r="AR216" i="1"/>
  <c r="AQ216" i="1"/>
  <c r="AP216" i="1"/>
  <c r="AO216" i="1"/>
  <c r="AN216" i="1"/>
  <c r="AM216" i="1"/>
  <c r="AL216" i="1"/>
  <c r="AS251" i="1"/>
  <c r="AR251" i="1"/>
  <c r="AQ251" i="1"/>
  <c r="AP251" i="1"/>
  <c r="AO251" i="1"/>
  <c r="AN251" i="1"/>
  <c r="AM251" i="1"/>
  <c r="AL251" i="1"/>
  <c r="AT251" i="1"/>
  <c r="AS288" i="1"/>
  <c r="AR288" i="1"/>
  <c r="AQ288" i="1"/>
  <c r="AP288" i="1"/>
  <c r="AO288" i="1"/>
  <c r="AN288" i="1"/>
  <c r="AM288" i="1"/>
  <c r="AL288" i="1"/>
  <c r="AT288" i="1"/>
  <c r="AT255" i="1"/>
  <c r="AS255" i="1"/>
  <c r="AR255" i="1"/>
  <c r="AQ255" i="1"/>
  <c r="AP255" i="1"/>
  <c r="AO255" i="1"/>
  <c r="AN255" i="1"/>
  <c r="AM255" i="1"/>
  <c r="AL255" i="1"/>
  <c r="I278" i="1"/>
  <c r="AS314" i="1"/>
  <c r="AR314" i="1"/>
  <c r="AQ314" i="1"/>
  <c r="AP314" i="1"/>
  <c r="AO314" i="1"/>
  <c r="AN314" i="1"/>
  <c r="AM314" i="1"/>
  <c r="AL314" i="1"/>
  <c r="AT314" i="1"/>
  <c r="AT317" i="1"/>
  <c r="AS317" i="1"/>
  <c r="AR317" i="1"/>
  <c r="AQ317" i="1"/>
  <c r="AP317" i="1"/>
  <c r="AO317" i="1"/>
  <c r="AN317" i="1"/>
  <c r="AM317" i="1"/>
  <c r="AL317" i="1"/>
  <c r="AC322" i="1"/>
  <c r="I322" i="1"/>
  <c r="AF322" i="1"/>
  <c r="AC335" i="1"/>
  <c r="K335" i="1"/>
  <c r="AF335" i="1"/>
  <c r="AC351" i="1"/>
  <c r="K351" i="1"/>
  <c r="AF351" i="1"/>
  <c r="AS343" i="1"/>
  <c r="AR343" i="1"/>
  <c r="AQ343" i="1"/>
  <c r="AP343" i="1"/>
  <c r="AO343" i="1"/>
  <c r="AN343" i="1"/>
  <c r="AM343" i="1"/>
  <c r="AL343" i="1"/>
  <c r="AT343" i="1"/>
  <c r="I291" i="1"/>
  <c r="AF291" i="1"/>
  <c r="AT305" i="1"/>
  <c r="AS305" i="1"/>
  <c r="AR305" i="1"/>
  <c r="AQ305" i="1"/>
  <c r="AP305" i="1"/>
  <c r="AO305" i="1"/>
  <c r="AN305" i="1"/>
  <c r="AM305" i="1"/>
  <c r="AL305" i="1"/>
  <c r="K302" i="1"/>
  <c r="K315" i="1"/>
  <c r="AC315" i="1"/>
  <c r="AF315" i="1"/>
  <c r="BK11" i="2"/>
  <c r="BJ11" i="2"/>
  <c r="BI11" i="2"/>
  <c r="BH11" i="2"/>
  <c r="BG11" i="2"/>
  <c r="BF11" i="2"/>
  <c r="BE11" i="2"/>
  <c r="BD11" i="2"/>
  <c r="BC11" i="2"/>
  <c r="J348" i="1"/>
  <c r="BJ17" i="2"/>
  <c r="BI17" i="2"/>
  <c r="BH17" i="2"/>
  <c r="BG17" i="2"/>
  <c r="BF17" i="2"/>
  <c r="BE17" i="2"/>
  <c r="BD17" i="2"/>
  <c r="BC17" i="2"/>
  <c r="BK17" i="2"/>
  <c r="AS342" i="1"/>
  <c r="AR342" i="1"/>
  <c r="AQ342" i="1"/>
  <c r="AP342" i="1"/>
  <c r="AO342" i="1"/>
  <c r="AN342" i="1"/>
  <c r="AM342" i="1"/>
  <c r="AL342" i="1"/>
  <c r="AT342" i="1"/>
  <c r="K358" i="1"/>
  <c r="AC358" i="1"/>
  <c r="AF358" i="1"/>
  <c r="BK15" i="2"/>
  <c r="BJ15" i="2"/>
  <c r="BI15" i="2"/>
  <c r="BH15" i="2"/>
  <c r="BG15" i="2"/>
  <c r="BF15" i="2"/>
  <c r="BE15" i="2"/>
  <c r="BD15" i="2"/>
  <c r="BC15" i="2"/>
  <c r="BK3" i="2"/>
  <c r="BJ3" i="2"/>
  <c r="BI3" i="2"/>
  <c r="BH3" i="2"/>
  <c r="BG3" i="2"/>
  <c r="BF3" i="2"/>
  <c r="BE3" i="2"/>
  <c r="BD3" i="2"/>
  <c r="BC3" i="2"/>
  <c r="I27" i="2"/>
  <c r="BR31" i="2"/>
  <c r="BS31" i="2"/>
  <c r="BA42" i="2"/>
  <c r="BB42" i="2"/>
  <c r="BO42" i="2"/>
  <c r="BP42" i="2"/>
  <c r="I25" i="2"/>
  <c r="I33" i="2"/>
  <c r="AT22" i="2"/>
  <c r="AS22" i="2"/>
  <c r="AR22" i="2"/>
  <c r="AQ22" i="2"/>
  <c r="AP22" i="2"/>
  <c r="AO22" i="2"/>
  <c r="AN22" i="2"/>
  <c r="AM22" i="2"/>
  <c r="AL22" i="2"/>
  <c r="I34" i="2"/>
  <c r="I31" i="2"/>
  <c r="I38" i="2"/>
  <c r="I35" i="2"/>
  <c r="I47" i="2"/>
  <c r="I50" i="2"/>
  <c r="AS55" i="2"/>
  <c r="AR55" i="2"/>
  <c r="AQ55" i="2"/>
  <c r="AP55" i="2"/>
  <c r="AO55" i="2"/>
  <c r="AN55" i="2"/>
  <c r="AM55" i="2"/>
  <c r="AL55" i="2"/>
  <c r="AT55" i="2"/>
  <c r="I58" i="2"/>
  <c r="I28" i="2"/>
  <c r="I66" i="2"/>
  <c r="AT75" i="2"/>
  <c r="AS75" i="2"/>
  <c r="AR75" i="2"/>
  <c r="AQ75" i="2"/>
  <c r="AP75" i="2"/>
  <c r="AO75" i="2"/>
  <c r="AN75" i="2"/>
  <c r="AM75" i="2"/>
  <c r="AL75" i="2"/>
  <c r="AS112" i="2"/>
  <c r="AR112" i="2"/>
  <c r="AQ112" i="2"/>
  <c r="AP112" i="2"/>
  <c r="AO112" i="2"/>
  <c r="AN112" i="2"/>
  <c r="AM112" i="2"/>
  <c r="AL112" i="2"/>
  <c r="AT112" i="2"/>
  <c r="AA76" i="2"/>
  <c r="AA109" i="2"/>
  <c r="AT111" i="2"/>
  <c r="AS111" i="2"/>
  <c r="AR111" i="2"/>
  <c r="AQ111" i="2"/>
  <c r="AP111" i="2"/>
  <c r="AO111" i="2"/>
  <c r="AN111" i="2"/>
  <c r="AM111" i="2"/>
  <c r="AL111" i="2"/>
  <c r="AS208" i="2"/>
  <c r="AR208" i="2"/>
  <c r="AQ208" i="2"/>
  <c r="AP208" i="2"/>
  <c r="AO208" i="2"/>
  <c r="AN208" i="2"/>
  <c r="AM208" i="2"/>
  <c r="AL208" i="2"/>
  <c r="AT208" i="2"/>
  <c r="I115" i="2"/>
  <c r="AT165" i="2"/>
  <c r="AS165" i="2"/>
  <c r="AR165" i="2"/>
  <c r="AQ165" i="2"/>
  <c r="AP165" i="2"/>
  <c r="AO165" i="2"/>
  <c r="AN165" i="2"/>
  <c r="AM165" i="2"/>
  <c r="AL165" i="2"/>
  <c r="AT119" i="2"/>
  <c r="AS119" i="2"/>
  <c r="AR119" i="2"/>
  <c r="AQ119" i="2"/>
  <c r="AP119" i="2"/>
  <c r="AO119" i="2"/>
  <c r="AN119" i="2"/>
  <c r="AM119" i="2"/>
  <c r="AL119" i="2"/>
  <c r="AT143" i="2"/>
  <c r="AR143" i="2"/>
  <c r="AQ143" i="2"/>
  <c r="AP143" i="2"/>
  <c r="AO143" i="2"/>
  <c r="AN143" i="2"/>
  <c r="AM143" i="2"/>
  <c r="AL143" i="2"/>
  <c r="AS143" i="2"/>
  <c r="I172" i="2"/>
  <c r="AT164" i="2"/>
  <c r="AS164" i="2"/>
  <c r="AR164" i="2"/>
  <c r="AQ164" i="2"/>
  <c r="AP164" i="2"/>
  <c r="AO164" i="2"/>
  <c r="AN164" i="2"/>
  <c r="AM164" i="2"/>
  <c r="AL164" i="2"/>
  <c r="AT99" i="2"/>
  <c r="AS99" i="2"/>
  <c r="AR99" i="2"/>
  <c r="AQ99" i="2"/>
  <c r="AP99" i="2"/>
  <c r="AO99" i="2"/>
  <c r="AN99" i="2"/>
  <c r="AM99" i="2"/>
  <c r="AL99" i="2"/>
  <c r="AA141" i="2"/>
  <c r="AS178" i="2"/>
  <c r="AR178" i="2"/>
  <c r="AQ178" i="2"/>
  <c r="AP178" i="2"/>
  <c r="AO178" i="2"/>
  <c r="AN178" i="2"/>
  <c r="AM178" i="2"/>
  <c r="AL178" i="2"/>
  <c r="AT178" i="2"/>
  <c r="AT194" i="2"/>
  <c r="AS194" i="2"/>
  <c r="AR194" i="2"/>
  <c r="AQ194" i="2"/>
  <c r="AP194" i="2"/>
  <c r="AO194" i="2"/>
  <c r="AN194" i="2"/>
  <c r="AM194" i="2"/>
  <c r="AL194" i="2"/>
  <c r="AS210" i="2"/>
  <c r="AR210" i="2"/>
  <c r="AQ210" i="2"/>
  <c r="AP210" i="2"/>
  <c r="AO210" i="2"/>
  <c r="AN210" i="2"/>
  <c r="AM210" i="2"/>
  <c r="AL210" i="2"/>
  <c r="AT210" i="2"/>
  <c r="AT151" i="2"/>
  <c r="AR151" i="2"/>
  <c r="AQ151" i="2"/>
  <c r="AP151" i="2"/>
  <c r="AO151" i="2"/>
  <c r="AN151" i="2"/>
  <c r="AM151" i="2"/>
  <c r="AL151" i="2"/>
  <c r="AS151" i="2"/>
  <c r="AT185" i="2"/>
  <c r="AS185" i="2"/>
  <c r="AR185" i="2"/>
  <c r="AQ185" i="2"/>
  <c r="AP185" i="2"/>
  <c r="AO185" i="2"/>
  <c r="AN185" i="2"/>
  <c r="AM185" i="2"/>
  <c r="AL185" i="2"/>
  <c r="AA217" i="2"/>
  <c r="I237" i="2"/>
  <c r="AA240" i="2"/>
  <c r="I189" i="2"/>
  <c r="AS174" i="2"/>
  <c r="AR174" i="2"/>
  <c r="AQ174" i="2"/>
  <c r="AP174" i="2"/>
  <c r="AO174" i="2"/>
  <c r="AN174" i="2"/>
  <c r="AM174" i="2"/>
  <c r="AL174" i="2"/>
  <c r="AT174" i="2"/>
  <c r="AT219" i="2"/>
  <c r="AS219" i="2"/>
  <c r="AR219" i="2"/>
  <c r="AQ219" i="2"/>
  <c r="AP219" i="2"/>
  <c r="AO219" i="2"/>
  <c r="AN219" i="2"/>
  <c r="AM219" i="2"/>
  <c r="AL219" i="2"/>
  <c r="AA248" i="2"/>
  <c r="I258" i="2"/>
  <c r="I187" i="2"/>
  <c r="AT197" i="2"/>
  <c r="AS197" i="2"/>
  <c r="AR197" i="2"/>
  <c r="AQ197" i="2"/>
  <c r="AP197" i="2"/>
  <c r="AO197" i="2"/>
  <c r="AN197" i="2"/>
  <c r="AM197" i="2"/>
  <c r="AL197" i="2"/>
  <c r="I215" i="2"/>
  <c r="I244" i="2"/>
  <c r="AT234" i="2"/>
  <c r="AS234" i="2"/>
  <c r="AR234" i="2"/>
  <c r="AQ234" i="2"/>
  <c r="AP234" i="2"/>
  <c r="AO234" i="2"/>
  <c r="AN234" i="2"/>
  <c r="AM234" i="2"/>
  <c r="AL234" i="2"/>
  <c r="I251" i="2"/>
  <c r="AT327" i="2"/>
  <c r="AS327" i="2"/>
  <c r="AR327" i="2"/>
  <c r="AQ327" i="2"/>
  <c r="AP327" i="2"/>
  <c r="AO327" i="2"/>
  <c r="AN327" i="2"/>
  <c r="AM327" i="2"/>
  <c r="AL327" i="2"/>
  <c r="AT261" i="2"/>
  <c r="AS261" i="2"/>
  <c r="AR261" i="2"/>
  <c r="AQ261" i="2"/>
  <c r="AP261" i="2"/>
  <c r="AO261" i="2"/>
  <c r="AN261" i="2"/>
  <c r="AM261" i="2"/>
  <c r="AL261" i="2"/>
  <c r="AS269" i="2"/>
  <c r="AR269" i="2"/>
  <c r="AQ269" i="2"/>
  <c r="AP269" i="2"/>
  <c r="AO269" i="2"/>
  <c r="AN269" i="2"/>
  <c r="AM269" i="2"/>
  <c r="AL269" i="2"/>
  <c r="AT269" i="2"/>
  <c r="AT277" i="2"/>
  <c r="AS277" i="2"/>
  <c r="AR277" i="2"/>
  <c r="AQ277" i="2"/>
  <c r="AP277" i="2"/>
  <c r="AO277" i="2"/>
  <c r="AN277" i="2"/>
  <c r="AM277" i="2"/>
  <c r="AL277" i="2"/>
  <c r="AS285" i="2"/>
  <c r="AR285" i="2"/>
  <c r="AQ285" i="2"/>
  <c r="AP285" i="2"/>
  <c r="AO285" i="2"/>
  <c r="AN285" i="2"/>
  <c r="AM285" i="2"/>
  <c r="AL285" i="2"/>
  <c r="AT285" i="2"/>
  <c r="AT293" i="2"/>
  <c r="AS293" i="2"/>
  <c r="AR293" i="2"/>
  <c r="AQ293" i="2"/>
  <c r="AP293" i="2"/>
  <c r="AO293" i="2"/>
  <c r="AN293" i="2"/>
  <c r="AM293" i="2"/>
  <c r="AL293" i="2"/>
  <c r="AS301" i="2"/>
  <c r="AR301" i="2"/>
  <c r="AQ301" i="2"/>
  <c r="AP301" i="2"/>
  <c r="AO301" i="2"/>
  <c r="AN301" i="2"/>
  <c r="AM301" i="2"/>
  <c r="AL301" i="2"/>
  <c r="AT301" i="2"/>
  <c r="AS247" i="2"/>
  <c r="AR247" i="2"/>
  <c r="AQ247" i="2"/>
  <c r="AP247" i="2"/>
  <c r="AO247" i="2"/>
  <c r="AN247" i="2"/>
  <c r="AM247" i="2"/>
  <c r="AL247" i="2"/>
  <c r="AT247" i="2"/>
  <c r="AT314" i="2"/>
  <c r="AS314" i="2"/>
  <c r="AR314" i="2"/>
  <c r="AQ314" i="2"/>
  <c r="AP314" i="2"/>
  <c r="AO314" i="2"/>
  <c r="AN314" i="2"/>
  <c r="AM314" i="2"/>
  <c r="AL314" i="2"/>
  <c r="AS328" i="2"/>
  <c r="AR328" i="2"/>
  <c r="AQ328" i="2"/>
  <c r="AP328" i="2"/>
  <c r="AO328" i="2"/>
  <c r="AN328" i="2"/>
  <c r="AM328" i="2"/>
  <c r="AL328" i="2"/>
  <c r="AT328" i="2"/>
  <c r="K344" i="2"/>
  <c r="AT263" i="2"/>
  <c r="AS263" i="2"/>
  <c r="AR263" i="2"/>
  <c r="AQ263" i="2"/>
  <c r="AP263" i="2"/>
  <c r="AO263" i="2"/>
  <c r="AN263" i="2"/>
  <c r="AM263" i="2"/>
  <c r="AL263" i="2"/>
  <c r="AS271" i="2"/>
  <c r="AR271" i="2"/>
  <c r="AQ271" i="2"/>
  <c r="AP271" i="2"/>
  <c r="AO271" i="2"/>
  <c r="AN271" i="2"/>
  <c r="AM271" i="2"/>
  <c r="AL271" i="2"/>
  <c r="AT271" i="2"/>
  <c r="AT279" i="2"/>
  <c r="AS279" i="2"/>
  <c r="AR279" i="2"/>
  <c r="AQ279" i="2"/>
  <c r="AP279" i="2"/>
  <c r="AO279" i="2"/>
  <c r="AN279" i="2"/>
  <c r="AM279" i="2"/>
  <c r="AL279" i="2"/>
  <c r="AS287" i="2"/>
  <c r="AR287" i="2"/>
  <c r="AQ287" i="2"/>
  <c r="AP287" i="2"/>
  <c r="AO287" i="2"/>
  <c r="AT287" i="2"/>
  <c r="AN287" i="2"/>
  <c r="AM287" i="2"/>
  <c r="AL287" i="2"/>
  <c r="AT295" i="2"/>
  <c r="AS295" i="2"/>
  <c r="AR295" i="2"/>
  <c r="AQ295" i="2"/>
  <c r="AP295" i="2"/>
  <c r="AO295" i="2"/>
  <c r="AN295" i="2"/>
  <c r="AM295" i="2"/>
  <c r="AL295" i="2"/>
  <c r="AO303" i="2"/>
  <c r="AN303" i="2"/>
  <c r="AM303" i="2"/>
  <c r="AL303" i="2"/>
  <c r="AT303" i="2"/>
  <c r="AS303" i="2"/>
  <c r="AR303" i="2"/>
  <c r="AQ303" i="2"/>
  <c r="AP303" i="2"/>
  <c r="AT342" i="2"/>
  <c r="AS342" i="2"/>
  <c r="AR342" i="2"/>
  <c r="AQ342" i="2"/>
  <c r="AP342" i="2"/>
  <c r="AO342" i="2"/>
  <c r="AN342" i="2"/>
  <c r="AM342" i="2"/>
  <c r="AL342" i="2"/>
  <c r="AT333" i="2"/>
  <c r="AS333" i="2"/>
  <c r="AR333" i="2"/>
  <c r="AQ333" i="2"/>
  <c r="AP333" i="2"/>
  <c r="AO333" i="2"/>
  <c r="AN333" i="2"/>
  <c r="AM333" i="2"/>
  <c r="AL333" i="2"/>
  <c r="AS329" i="2"/>
  <c r="AR329" i="2"/>
  <c r="AQ329" i="2"/>
  <c r="AP329" i="2"/>
  <c r="AO329" i="2"/>
  <c r="AN329" i="2"/>
  <c r="AM329" i="2"/>
  <c r="AL329" i="2"/>
  <c r="AT329" i="2"/>
  <c r="K321" i="2"/>
  <c r="AT40" i="1"/>
  <c r="AS40" i="1"/>
  <c r="AR40" i="1"/>
  <c r="AQ40" i="1"/>
  <c r="AP40" i="1"/>
  <c r="AO40" i="1"/>
  <c r="AN40" i="1"/>
  <c r="AM40" i="1"/>
  <c r="AL40" i="1"/>
  <c r="AA33" i="1"/>
  <c r="AT43" i="1"/>
  <c r="AS43" i="1"/>
  <c r="AR43" i="1"/>
  <c r="AQ43" i="1"/>
  <c r="AP43" i="1"/>
  <c r="AO43" i="1"/>
  <c r="AN43" i="1"/>
  <c r="AM43" i="1"/>
  <c r="AL43" i="1"/>
  <c r="AT70" i="1"/>
  <c r="AS70" i="1"/>
  <c r="AR70" i="1"/>
  <c r="AQ70" i="1"/>
  <c r="AP70" i="1"/>
  <c r="AO70" i="1"/>
  <c r="AN70" i="1"/>
  <c r="AM70" i="1"/>
  <c r="AL70" i="1"/>
  <c r="AS69" i="1"/>
  <c r="AR69" i="1"/>
  <c r="AQ69" i="1"/>
  <c r="AP69" i="1"/>
  <c r="AO69" i="1"/>
  <c r="AN69" i="1"/>
  <c r="AM69" i="1"/>
  <c r="AL69" i="1"/>
  <c r="AT69" i="1"/>
  <c r="AS97" i="1"/>
  <c r="AT97" i="1"/>
  <c r="AR97" i="1"/>
  <c r="AQ97" i="1"/>
  <c r="AP97" i="1"/>
  <c r="AO97" i="1"/>
  <c r="AN97" i="1"/>
  <c r="AM97" i="1"/>
  <c r="AL97" i="1"/>
  <c r="AZ64" i="1"/>
  <c r="AX64" i="1"/>
  <c r="AT72" i="1"/>
  <c r="AS72" i="1"/>
  <c r="AR72" i="1"/>
  <c r="AQ72" i="1"/>
  <c r="AP72" i="1"/>
  <c r="AO72" i="1"/>
  <c r="AN72" i="1"/>
  <c r="AM72" i="1"/>
  <c r="AL72" i="1"/>
  <c r="AS80" i="1"/>
  <c r="AR80" i="1"/>
  <c r="AQ80" i="1"/>
  <c r="AP80" i="1"/>
  <c r="AO80" i="1"/>
  <c r="AN80" i="1"/>
  <c r="AM80" i="1"/>
  <c r="AL80" i="1"/>
  <c r="AT80" i="1"/>
  <c r="AT98" i="1"/>
  <c r="AS98" i="1"/>
  <c r="AR98" i="1"/>
  <c r="AQ98" i="1"/>
  <c r="AP98" i="1"/>
  <c r="AO98" i="1"/>
  <c r="AN98" i="1"/>
  <c r="AM98" i="1"/>
  <c r="AL98" i="1"/>
  <c r="I114" i="1"/>
  <c r="AT117" i="1"/>
  <c r="AS117" i="1"/>
  <c r="AR117" i="1"/>
  <c r="AQ117" i="1"/>
  <c r="AP117" i="1"/>
  <c r="AO117" i="1"/>
  <c r="AN117" i="1"/>
  <c r="AM117" i="1"/>
  <c r="AL117" i="1"/>
  <c r="AT127" i="1"/>
  <c r="AS127" i="1"/>
  <c r="AR127" i="1"/>
  <c r="AQ127" i="1"/>
  <c r="AP127" i="1"/>
  <c r="AO127" i="1"/>
  <c r="AN127" i="1"/>
  <c r="AM127" i="1"/>
  <c r="AL127" i="1"/>
  <c r="J159" i="1"/>
  <c r="AC145" i="1"/>
  <c r="AT148" i="1"/>
  <c r="AS148" i="1"/>
  <c r="AR148" i="1"/>
  <c r="AQ148" i="1"/>
  <c r="AP148" i="1"/>
  <c r="AO148" i="1"/>
  <c r="AN148" i="1"/>
  <c r="AM148" i="1"/>
  <c r="AL148" i="1"/>
  <c r="AN172" i="1"/>
  <c r="AM172" i="1"/>
  <c r="AL172" i="1"/>
  <c r="AS172" i="1"/>
  <c r="AR172" i="1"/>
  <c r="AQ172" i="1"/>
  <c r="AP172" i="1"/>
  <c r="AO172" i="1"/>
  <c r="AT172" i="1"/>
  <c r="I143" i="1"/>
  <c r="AS165" i="1"/>
  <c r="AR165" i="1"/>
  <c r="AQ165" i="1"/>
  <c r="AP165" i="1"/>
  <c r="AO165" i="1"/>
  <c r="AN165" i="1"/>
  <c r="AM165" i="1"/>
  <c r="AL165" i="1"/>
  <c r="AT165" i="1"/>
  <c r="AC160" i="1"/>
  <c r="J160" i="1"/>
  <c r="AF160" i="1"/>
  <c r="AT198" i="1"/>
  <c r="AS198" i="1"/>
  <c r="AR198" i="1"/>
  <c r="AQ198" i="1"/>
  <c r="AP198" i="1"/>
  <c r="AO198" i="1"/>
  <c r="AN198" i="1"/>
  <c r="AM198" i="1"/>
  <c r="AL198" i="1"/>
  <c r="AT152" i="1"/>
  <c r="AS152" i="1"/>
  <c r="AR152" i="1"/>
  <c r="AQ152" i="1"/>
  <c r="AP152" i="1"/>
  <c r="AO152" i="1"/>
  <c r="AN152" i="1"/>
  <c r="AM152" i="1"/>
  <c r="AL152" i="1"/>
  <c r="AO182" i="1"/>
  <c r="AN182" i="1"/>
  <c r="AM182" i="1"/>
  <c r="AL182" i="1"/>
  <c r="AT182" i="1"/>
  <c r="AS182" i="1"/>
  <c r="AR182" i="1"/>
  <c r="AQ182" i="1"/>
  <c r="AP182" i="1"/>
  <c r="I208" i="1"/>
  <c r="AP201" i="1"/>
  <c r="AO201" i="1"/>
  <c r="AN201" i="1"/>
  <c r="AM201" i="1"/>
  <c r="AL201" i="1"/>
  <c r="AT201" i="1"/>
  <c r="AS201" i="1"/>
  <c r="AR201" i="1"/>
  <c r="AQ201" i="1"/>
  <c r="AC187" i="1"/>
  <c r="I187" i="1"/>
  <c r="AF187" i="1"/>
  <c r="I213" i="1"/>
  <c r="AF213" i="1"/>
  <c r="AR220" i="1"/>
  <c r="AQ220" i="1"/>
  <c r="AP220" i="1"/>
  <c r="AO220" i="1"/>
  <c r="AN220" i="1"/>
  <c r="AM220" i="1"/>
  <c r="AL220" i="1"/>
  <c r="AT220" i="1"/>
  <c r="AS220" i="1"/>
  <c r="I181" i="1"/>
  <c r="AC194" i="1"/>
  <c r="I194" i="1"/>
  <c r="AF194" i="1"/>
  <c r="AF188" i="1"/>
  <c r="I232" i="1"/>
  <c r="AF232" i="1"/>
  <c r="AC232" i="1"/>
  <c r="I240" i="1"/>
  <c r="AF240" i="1"/>
  <c r="AC240" i="1"/>
  <c r="I248" i="1"/>
  <c r="AF248" i="1"/>
  <c r="AC248" i="1"/>
  <c r="AT256" i="1"/>
  <c r="AS256" i="1"/>
  <c r="AR256" i="1"/>
  <c r="AQ256" i="1"/>
  <c r="AP256" i="1"/>
  <c r="AO256" i="1"/>
  <c r="AN256" i="1"/>
  <c r="AM256" i="1"/>
  <c r="AL256" i="1"/>
  <c r="AC265" i="1"/>
  <c r="AF265" i="1"/>
  <c r="I265" i="1"/>
  <c r="I224" i="1"/>
  <c r="AC224" i="1"/>
  <c r="AC238" i="1"/>
  <c r="I238" i="1"/>
  <c r="AF238" i="1"/>
  <c r="AC234" i="1"/>
  <c r="I234" i="1"/>
  <c r="AF234" i="1"/>
  <c r="AT287" i="1"/>
  <c r="AS287" i="1"/>
  <c r="AR287" i="1"/>
  <c r="AQ287" i="1"/>
  <c r="AP287" i="1"/>
  <c r="AO287" i="1"/>
  <c r="AN287" i="1"/>
  <c r="AM287" i="1"/>
  <c r="AL287" i="1"/>
  <c r="AS303" i="1"/>
  <c r="AR303" i="1"/>
  <c r="AQ303" i="1"/>
  <c r="AP303" i="1"/>
  <c r="AO303" i="1"/>
  <c r="AN303" i="1"/>
  <c r="AM303" i="1"/>
  <c r="AL303" i="1"/>
  <c r="AT303" i="1"/>
  <c r="I251" i="1"/>
  <c r="I272" i="1"/>
  <c r="AF272" i="1"/>
  <c r="AC272" i="1"/>
  <c r="I255" i="1"/>
  <c r="AF255" i="1"/>
  <c r="AC255" i="1"/>
  <c r="AF314" i="1"/>
  <c r="K314" i="1"/>
  <c r="AC314" i="1"/>
  <c r="BK4" i="2"/>
  <c r="BJ4" i="2"/>
  <c r="BI4" i="2"/>
  <c r="BH4" i="2"/>
  <c r="BG4" i="2"/>
  <c r="BF4" i="2"/>
  <c r="BE4" i="2"/>
  <c r="BD4" i="2"/>
  <c r="BC4" i="2"/>
  <c r="AT310" i="1"/>
  <c r="AS310" i="1"/>
  <c r="AR310" i="1"/>
  <c r="AQ310" i="1"/>
  <c r="AP310" i="1"/>
  <c r="AO310" i="1"/>
  <c r="AN310" i="1"/>
  <c r="AM310" i="1"/>
  <c r="AL310" i="1"/>
  <c r="AT271" i="1"/>
  <c r="AS271" i="1"/>
  <c r="AR271" i="1"/>
  <c r="AQ271" i="1"/>
  <c r="AP271" i="1"/>
  <c r="AO271" i="1"/>
  <c r="AN271" i="1"/>
  <c r="AM271" i="1"/>
  <c r="AL271" i="1"/>
  <c r="K323" i="1"/>
  <c r="AE323" i="1"/>
  <c r="AB323" i="1"/>
  <c r="AC323" i="1"/>
  <c r="AD323" i="1"/>
  <c r="AF323" i="1"/>
  <c r="AC337" i="1"/>
  <c r="K337" i="1"/>
  <c r="AF337" i="1"/>
  <c r="AC353" i="1"/>
  <c r="K353" i="1"/>
  <c r="AF353" i="1"/>
  <c r="AS282" i="1"/>
  <c r="AR282" i="1"/>
  <c r="AQ282" i="1"/>
  <c r="AP282" i="1"/>
  <c r="AO282" i="1"/>
  <c r="AT282" i="1"/>
  <c r="AN282" i="1"/>
  <c r="AM282" i="1"/>
  <c r="AL282" i="1"/>
  <c r="AT345" i="1"/>
  <c r="AS345" i="1"/>
  <c r="AR345" i="1"/>
  <c r="AQ345" i="1"/>
  <c r="AP345" i="1"/>
  <c r="AO345" i="1"/>
  <c r="AN345" i="1"/>
  <c r="AM345" i="1"/>
  <c r="AL345" i="1"/>
  <c r="AC305" i="1"/>
  <c r="AF305" i="1"/>
  <c r="K305" i="1"/>
  <c r="AT313" i="1"/>
  <c r="AS313" i="1"/>
  <c r="AR313" i="1"/>
  <c r="AQ313" i="1"/>
  <c r="AP313" i="1"/>
  <c r="AO313" i="1"/>
  <c r="AN313" i="1"/>
  <c r="AM313" i="1"/>
  <c r="AL313" i="1"/>
  <c r="I275" i="1"/>
  <c r="AP294" i="1"/>
  <c r="AO294" i="1"/>
  <c r="AN294" i="1"/>
  <c r="AM294" i="1"/>
  <c r="AL294" i="1"/>
  <c r="AT294" i="1"/>
  <c r="AS294" i="1"/>
  <c r="AR294" i="1"/>
  <c r="AQ294" i="1"/>
  <c r="K317" i="1"/>
  <c r="AR338" i="1"/>
  <c r="AQ338" i="1"/>
  <c r="AP338" i="1"/>
  <c r="AO338" i="1"/>
  <c r="AN338" i="1"/>
  <c r="AM338" i="1"/>
  <c r="AL338" i="1"/>
  <c r="AT338" i="1"/>
  <c r="AS338" i="1"/>
  <c r="AT326" i="1"/>
  <c r="AN326" i="1"/>
  <c r="AM326" i="1"/>
  <c r="AL326" i="1"/>
  <c r="AR326" i="1"/>
  <c r="AQ326" i="1"/>
  <c r="AP326" i="1"/>
  <c r="AO326" i="1"/>
  <c r="AS326" i="1"/>
  <c r="BK7" i="2"/>
  <c r="BJ7" i="2"/>
  <c r="BI7" i="2"/>
  <c r="BH7" i="2"/>
  <c r="BG7" i="2"/>
  <c r="BF7" i="2"/>
  <c r="BE7" i="2"/>
  <c r="BD7" i="2"/>
  <c r="BC7" i="2"/>
  <c r="AP336" i="1"/>
  <c r="AO336" i="1"/>
  <c r="AN336" i="1"/>
  <c r="AM336" i="1"/>
  <c r="AL336" i="1"/>
  <c r="AT336" i="1"/>
  <c r="AS336" i="1"/>
  <c r="AR336" i="1"/>
  <c r="AQ336" i="1"/>
  <c r="I334" i="1"/>
  <c r="AF334" i="1"/>
  <c r="AC334" i="1"/>
  <c r="AS350" i="1"/>
  <c r="AR350" i="1"/>
  <c r="AQ350" i="1"/>
  <c r="AP350" i="1"/>
  <c r="AO350" i="1"/>
  <c r="AN350" i="1"/>
  <c r="AM350" i="1"/>
  <c r="AL350" i="1"/>
  <c r="AT350" i="1"/>
  <c r="BO33" i="2"/>
  <c r="BQ33" i="2"/>
  <c r="BR32" i="2"/>
  <c r="BS32" i="2"/>
  <c r="BA33" i="2"/>
  <c r="BB33" i="2"/>
  <c r="BP33" i="2"/>
  <c r="AZ29" i="2"/>
  <c r="AX29" i="2"/>
  <c r="I22" i="2"/>
  <c r="BQ27" i="2"/>
  <c r="BR26" i="2"/>
  <c r="BS26" i="2"/>
  <c r="I39" i="2"/>
  <c r="AZ25" i="2"/>
  <c r="AX25" i="2"/>
  <c r="AT36" i="2"/>
  <c r="AS36" i="2"/>
  <c r="AR36" i="2"/>
  <c r="AQ36" i="2"/>
  <c r="AP36" i="2"/>
  <c r="AO36" i="2"/>
  <c r="AN36" i="2"/>
  <c r="AM36" i="2"/>
  <c r="AL36" i="2"/>
  <c r="BQ24" i="2"/>
  <c r="AO50" i="2"/>
  <c r="AN50" i="2"/>
  <c r="AM50" i="2"/>
  <c r="AL50" i="2"/>
  <c r="AS50" i="2"/>
  <c r="AR50" i="2"/>
  <c r="AQ50" i="2"/>
  <c r="AP50" i="2"/>
  <c r="AT50" i="2"/>
  <c r="I53" i="2"/>
  <c r="AR58" i="2"/>
  <c r="AQ58" i="2"/>
  <c r="AP58" i="2"/>
  <c r="AO58" i="2"/>
  <c r="AN58" i="2"/>
  <c r="AM58" i="2"/>
  <c r="AL58" i="2"/>
  <c r="AT58" i="2"/>
  <c r="AS58" i="2"/>
  <c r="AI86" i="2"/>
  <c r="AJ86" i="2"/>
  <c r="AK86" i="2"/>
  <c r="AT116" i="2"/>
  <c r="AS116" i="2"/>
  <c r="AR116" i="2"/>
  <c r="AQ116" i="2"/>
  <c r="AP116" i="2"/>
  <c r="AO116" i="2"/>
  <c r="AN116" i="2"/>
  <c r="AM116" i="2"/>
  <c r="AL116" i="2"/>
  <c r="AS148" i="2"/>
  <c r="AR148" i="2"/>
  <c r="AQ148" i="2"/>
  <c r="AP148" i="2"/>
  <c r="AO148" i="2"/>
  <c r="AN148" i="2"/>
  <c r="AM148" i="2"/>
  <c r="AL148" i="2"/>
  <c r="AT148" i="2"/>
  <c r="I75" i="2"/>
  <c r="AR64" i="2"/>
  <c r="AQ64" i="2"/>
  <c r="AP64" i="2"/>
  <c r="AO64" i="2"/>
  <c r="AN64" i="2"/>
  <c r="AM64" i="2"/>
  <c r="AL64" i="2"/>
  <c r="AS64" i="2"/>
  <c r="AT64" i="2"/>
  <c r="I72" i="2"/>
  <c r="I88" i="2"/>
  <c r="AA114" i="2"/>
  <c r="I111" i="2"/>
  <c r="AT216" i="2"/>
  <c r="AS216" i="2"/>
  <c r="AR216" i="2"/>
  <c r="AQ216" i="2"/>
  <c r="AP216" i="2"/>
  <c r="AO216" i="2"/>
  <c r="AN216" i="2"/>
  <c r="AM216" i="2"/>
  <c r="AL216" i="2"/>
  <c r="AT166" i="2"/>
  <c r="AS166" i="2"/>
  <c r="AR166" i="2"/>
  <c r="AQ166" i="2"/>
  <c r="AP166" i="2"/>
  <c r="AO166" i="2"/>
  <c r="AN166" i="2"/>
  <c r="AM166" i="2"/>
  <c r="AL166" i="2"/>
  <c r="AT182" i="2"/>
  <c r="AS182" i="2"/>
  <c r="AR182" i="2"/>
  <c r="AQ182" i="2"/>
  <c r="AP182" i="2"/>
  <c r="AO182" i="2"/>
  <c r="AN182" i="2"/>
  <c r="AM182" i="2"/>
  <c r="AL182" i="2"/>
  <c r="I119" i="2"/>
  <c r="I143" i="2"/>
  <c r="I188" i="2"/>
  <c r="J204" i="2"/>
  <c r="AT123" i="2"/>
  <c r="AS123" i="2"/>
  <c r="AR123" i="2"/>
  <c r="AQ123" i="2"/>
  <c r="AP123" i="2"/>
  <c r="AO123" i="2"/>
  <c r="AN123" i="2"/>
  <c r="AM123" i="2"/>
  <c r="AL123" i="2"/>
  <c r="J164" i="2"/>
  <c r="I99" i="2"/>
  <c r="I149" i="2"/>
  <c r="AT162" i="2"/>
  <c r="AS162" i="2"/>
  <c r="AR162" i="2"/>
  <c r="AQ162" i="2"/>
  <c r="AP162" i="2"/>
  <c r="AO162" i="2"/>
  <c r="AN162" i="2"/>
  <c r="AM162" i="2"/>
  <c r="AL162" i="2"/>
  <c r="AT127" i="2"/>
  <c r="AS127" i="2"/>
  <c r="AR127" i="2"/>
  <c r="AQ127" i="2"/>
  <c r="AP127" i="2"/>
  <c r="AO127" i="2"/>
  <c r="AN127" i="2"/>
  <c r="AM127" i="2"/>
  <c r="AL127" i="2"/>
  <c r="I151" i="2"/>
  <c r="J185" i="2"/>
  <c r="AN237" i="2"/>
  <c r="AM237" i="2"/>
  <c r="AL237" i="2"/>
  <c r="AS237" i="2"/>
  <c r="AR237" i="2"/>
  <c r="AQ237" i="2"/>
  <c r="AP237" i="2"/>
  <c r="AO237" i="2"/>
  <c r="AT237" i="2"/>
  <c r="AS205" i="2"/>
  <c r="AR205" i="2"/>
  <c r="AQ205" i="2"/>
  <c r="AP205" i="2"/>
  <c r="AO205" i="2"/>
  <c r="AN205" i="2"/>
  <c r="AM205" i="2"/>
  <c r="AL205" i="2"/>
  <c r="AT205" i="2"/>
  <c r="AS152" i="2"/>
  <c r="AR152" i="2"/>
  <c r="AQ152" i="2"/>
  <c r="AP152" i="2"/>
  <c r="AO152" i="2"/>
  <c r="AN152" i="2"/>
  <c r="AM152" i="2"/>
  <c r="AL152" i="2"/>
  <c r="AT152" i="2"/>
  <c r="AS183" i="2"/>
  <c r="AR183" i="2"/>
  <c r="AQ183" i="2"/>
  <c r="AP183" i="2"/>
  <c r="AO183" i="2"/>
  <c r="AN183" i="2"/>
  <c r="AM183" i="2"/>
  <c r="AL183" i="2"/>
  <c r="AT183" i="2"/>
  <c r="AS193" i="2"/>
  <c r="AR193" i="2"/>
  <c r="AQ193" i="2"/>
  <c r="AT193" i="2"/>
  <c r="AP193" i="2"/>
  <c r="AO193" i="2"/>
  <c r="AN193" i="2"/>
  <c r="AM193" i="2"/>
  <c r="AL193" i="2"/>
  <c r="I219" i="2"/>
  <c r="AR235" i="2"/>
  <c r="AQ235" i="2"/>
  <c r="AP235" i="2"/>
  <c r="AO235" i="2"/>
  <c r="AN235" i="2"/>
  <c r="AM235" i="2"/>
  <c r="AL235" i="2"/>
  <c r="AS235" i="2"/>
  <c r="AT235" i="2"/>
  <c r="AT203" i="2"/>
  <c r="AO203" i="2"/>
  <c r="AN203" i="2"/>
  <c r="AM203" i="2"/>
  <c r="AL203" i="2"/>
  <c r="AS203" i="2"/>
  <c r="AR203" i="2"/>
  <c r="AQ203" i="2"/>
  <c r="AP203" i="2"/>
  <c r="I197" i="2"/>
  <c r="I245" i="2"/>
  <c r="AT227" i="2"/>
  <c r="AS227" i="2"/>
  <c r="AR227" i="2"/>
  <c r="AQ227" i="2"/>
  <c r="AP227" i="2"/>
  <c r="AO227" i="2"/>
  <c r="AN227" i="2"/>
  <c r="AM227" i="2"/>
  <c r="AL227" i="2"/>
  <c r="AS264" i="2"/>
  <c r="AT264" i="2"/>
  <c r="AR264" i="2"/>
  <c r="AQ264" i="2"/>
  <c r="AP264" i="2"/>
  <c r="AO264" i="2"/>
  <c r="AN264" i="2"/>
  <c r="AM264" i="2"/>
  <c r="AL264" i="2"/>
  <c r="AT272" i="2"/>
  <c r="AS272" i="2"/>
  <c r="AR272" i="2"/>
  <c r="AQ272" i="2"/>
  <c r="AP272" i="2"/>
  <c r="AO272" i="2"/>
  <c r="AN272" i="2"/>
  <c r="AM272" i="2"/>
  <c r="AL272" i="2"/>
  <c r="AS280" i="2"/>
  <c r="AR280" i="2"/>
  <c r="AQ280" i="2"/>
  <c r="AP280" i="2"/>
  <c r="AO280" i="2"/>
  <c r="AN280" i="2"/>
  <c r="AM280" i="2"/>
  <c r="AL280" i="2"/>
  <c r="AT280" i="2"/>
  <c r="AT288" i="2"/>
  <c r="AS288" i="2"/>
  <c r="AR288" i="2"/>
  <c r="AQ288" i="2"/>
  <c r="AP288" i="2"/>
  <c r="AO288" i="2"/>
  <c r="AN288" i="2"/>
  <c r="AM288" i="2"/>
  <c r="AL288" i="2"/>
  <c r="AS296" i="2"/>
  <c r="AT296" i="2"/>
  <c r="AR296" i="2"/>
  <c r="AQ296" i="2"/>
  <c r="AP296" i="2"/>
  <c r="AO296" i="2"/>
  <c r="AN296" i="2"/>
  <c r="AM296" i="2"/>
  <c r="AL296" i="2"/>
  <c r="AT310" i="2"/>
  <c r="AS310" i="2"/>
  <c r="AR310" i="2"/>
  <c r="AQ310" i="2"/>
  <c r="AP310" i="2"/>
  <c r="AO310" i="2"/>
  <c r="AN310" i="2"/>
  <c r="AM310" i="2"/>
  <c r="AL310" i="2"/>
  <c r="I261" i="2"/>
  <c r="I269" i="2"/>
  <c r="I277" i="2"/>
  <c r="J285" i="2"/>
  <c r="I293" i="2"/>
  <c r="I301" i="2"/>
  <c r="AT262" i="2"/>
  <c r="AS262" i="2"/>
  <c r="AR262" i="2"/>
  <c r="AQ262" i="2"/>
  <c r="AP262" i="2"/>
  <c r="AO262" i="2"/>
  <c r="AN262" i="2"/>
  <c r="AM262" i="2"/>
  <c r="AL262" i="2"/>
  <c r="AS270" i="2"/>
  <c r="AT270" i="2"/>
  <c r="AN270" i="2"/>
  <c r="AM270" i="2"/>
  <c r="AL270" i="2"/>
  <c r="AR270" i="2"/>
  <c r="AQ270" i="2"/>
  <c r="AP270" i="2"/>
  <c r="AO270" i="2"/>
  <c r="AT278" i="2"/>
  <c r="AS278" i="2"/>
  <c r="AR278" i="2"/>
  <c r="AQ278" i="2"/>
  <c r="AP278" i="2"/>
  <c r="AO278" i="2"/>
  <c r="AN278" i="2"/>
  <c r="AM278" i="2"/>
  <c r="AL278" i="2"/>
  <c r="AS286" i="2"/>
  <c r="AR286" i="2"/>
  <c r="AQ286" i="2"/>
  <c r="AT286" i="2"/>
  <c r="AP286" i="2"/>
  <c r="AO286" i="2"/>
  <c r="AN286" i="2"/>
  <c r="AM286" i="2"/>
  <c r="AL286" i="2"/>
  <c r="AT294" i="2"/>
  <c r="AS294" i="2"/>
  <c r="AR294" i="2"/>
  <c r="AQ294" i="2"/>
  <c r="AP294" i="2"/>
  <c r="AO294" i="2"/>
  <c r="AN294" i="2"/>
  <c r="AM294" i="2"/>
  <c r="AL294" i="2"/>
  <c r="AS302" i="2"/>
  <c r="AT302" i="2"/>
  <c r="AN302" i="2"/>
  <c r="AM302" i="2"/>
  <c r="AL302" i="2"/>
  <c r="AR302" i="2"/>
  <c r="AQ302" i="2"/>
  <c r="AP302" i="2"/>
  <c r="AO302" i="2"/>
  <c r="K314" i="2"/>
  <c r="I263" i="2"/>
  <c r="I271" i="2"/>
  <c r="I279" i="2"/>
  <c r="I287" i="2"/>
  <c r="J295" i="2"/>
  <c r="J303" i="2"/>
  <c r="AO348" i="2"/>
  <c r="AN348" i="2"/>
  <c r="AM348" i="2"/>
  <c r="AL348" i="2"/>
  <c r="AS348" i="2"/>
  <c r="AR348" i="2"/>
  <c r="AQ348" i="2"/>
  <c r="AP348" i="2"/>
  <c r="AT348" i="2"/>
  <c r="AT36" i="1"/>
  <c r="AN36" i="1"/>
  <c r="AM36" i="1"/>
  <c r="AL36" i="1"/>
  <c r="AS36" i="1"/>
  <c r="AR36" i="1"/>
  <c r="AQ36" i="1"/>
  <c r="AP36" i="1"/>
  <c r="AO36" i="1"/>
  <c r="I45" i="1"/>
  <c r="AT32" i="1"/>
  <c r="AS32" i="1"/>
  <c r="AR32" i="1"/>
  <c r="AQ32" i="1"/>
  <c r="AP32" i="1"/>
  <c r="AO32" i="1"/>
  <c r="AN32" i="1"/>
  <c r="AM32" i="1"/>
  <c r="AL32" i="1"/>
  <c r="I40" i="1"/>
  <c r="I26" i="1"/>
  <c r="AF26" i="1"/>
  <c r="AC26" i="1"/>
  <c r="I43" i="1"/>
  <c r="AF43" i="1"/>
  <c r="AC43" i="1"/>
  <c r="BA66" i="1"/>
  <c r="BB66" i="1"/>
  <c r="AT64" i="1"/>
  <c r="AS64" i="1"/>
  <c r="AR64" i="1"/>
  <c r="AQ64" i="1"/>
  <c r="AP64" i="1"/>
  <c r="AO64" i="1"/>
  <c r="AN64" i="1"/>
  <c r="AM64" i="1"/>
  <c r="AL64" i="1"/>
  <c r="I57" i="1"/>
  <c r="AC57" i="1"/>
  <c r="AF57" i="1"/>
  <c r="AS86" i="1"/>
  <c r="AR86" i="1"/>
  <c r="AQ86" i="1"/>
  <c r="AP86" i="1"/>
  <c r="AO86" i="1"/>
  <c r="AN86" i="1"/>
  <c r="AM86" i="1"/>
  <c r="AL86" i="1"/>
  <c r="AT86" i="1"/>
  <c r="AZ52" i="1"/>
  <c r="AX52" i="1"/>
  <c r="AT68" i="1"/>
  <c r="AQ68" i="1"/>
  <c r="AP68" i="1"/>
  <c r="AS68" i="1"/>
  <c r="AR68" i="1"/>
  <c r="AO68" i="1"/>
  <c r="AN68" i="1"/>
  <c r="AM68" i="1"/>
  <c r="AL68" i="1"/>
  <c r="AZ56" i="1"/>
  <c r="AX56" i="1"/>
  <c r="AT83" i="1"/>
  <c r="AS83" i="1"/>
  <c r="AR83" i="1"/>
  <c r="AQ83" i="1"/>
  <c r="AP83" i="1"/>
  <c r="AO83" i="1"/>
  <c r="AN83" i="1"/>
  <c r="AM83" i="1"/>
  <c r="AL83" i="1"/>
  <c r="AT88" i="1"/>
  <c r="AS88" i="1"/>
  <c r="AR88" i="1"/>
  <c r="AQ88" i="1"/>
  <c r="AP88" i="1"/>
  <c r="AO88" i="1"/>
  <c r="AN88" i="1"/>
  <c r="AM88" i="1"/>
  <c r="AL88" i="1"/>
  <c r="AS105" i="1"/>
  <c r="AR105" i="1"/>
  <c r="AQ105" i="1"/>
  <c r="AP105" i="1"/>
  <c r="AO105" i="1"/>
  <c r="AN105" i="1"/>
  <c r="AM105" i="1"/>
  <c r="AL105" i="1"/>
  <c r="AT105" i="1"/>
  <c r="I72" i="1"/>
  <c r="AF72" i="1"/>
  <c r="AC72" i="1"/>
  <c r="I80" i="1"/>
  <c r="AF80" i="1"/>
  <c r="AC80" i="1"/>
  <c r="AT65" i="1"/>
  <c r="AS65" i="1"/>
  <c r="AR65" i="1"/>
  <c r="AQ65" i="1"/>
  <c r="AP65" i="1"/>
  <c r="AO65" i="1"/>
  <c r="AN65" i="1"/>
  <c r="AM65" i="1"/>
  <c r="AL65" i="1"/>
  <c r="AT92" i="1"/>
  <c r="AS92" i="1"/>
  <c r="AR92" i="1"/>
  <c r="AQ92" i="1"/>
  <c r="AP92" i="1"/>
  <c r="AO92" i="1"/>
  <c r="AN92" i="1"/>
  <c r="AM92" i="1"/>
  <c r="AL92" i="1"/>
  <c r="AC95" i="1"/>
  <c r="AD95" i="1"/>
  <c r="I95" i="1"/>
  <c r="AE95" i="1"/>
  <c r="AF95" i="1"/>
  <c r="AB95" i="1"/>
  <c r="AF90" i="1"/>
  <c r="I90" i="1"/>
  <c r="AC90" i="1"/>
  <c r="AP101" i="1"/>
  <c r="AO101" i="1"/>
  <c r="AN101" i="1"/>
  <c r="AM101" i="1"/>
  <c r="AL101" i="1"/>
  <c r="AS101" i="1"/>
  <c r="AR101" i="1"/>
  <c r="AQ101" i="1"/>
  <c r="AT101" i="1"/>
  <c r="I117" i="1"/>
  <c r="AT122" i="1"/>
  <c r="AS122" i="1"/>
  <c r="AR122" i="1"/>
  <c r="AQ122" i="1"/>
  <c r="AP122" i="1"/>
  <c r="AO122" i="1"/>
  <c r="AN122" i="1"/>
  <c r="AM122" i="1"/>
  <c r="AL122" i="1"/>
  <c r="AC141" i="1"/>
  <c r="I141" i="1"/>
  <c r="AF141" i="1"/>
  <c r="AT125" i="1"/>
  <c r="AS125" i="1"/>
  <c r="AR125" i="1"/>
  <c r="AQ125" i="1"/>
  <c r="AP125" i="1"/>
  <c r="AO125" i="1"/>
  <c r="AN125" i="1"/>
  <c r="AM125" i="1"/>
  <c r="AL125" i="1"/>
  <c r="AS130" i="1"/>
  <c r="AR130" i="1"/>
  <c r="AQ130" i="1"/>
  <c r="AP130" i="1"/>
  <c r="AO130" i="1"/>
  <c r="AN130" i="1"/>
  <c r="AM130" i="1"/>
  <c r="AL130" i="1"/>
  <c r="AT130" i="1"/>
  <c r="AR106" i="1"/>
  <c r="AQ106" i="1"/>
  <c r="AP106" i="1"/>
  <c r="AO106" i="1"/>
  <c r="AN106" i="1"/>
  <c r="AM106" i="1"/>
  <c r="AL106" i="1"/>
  <c r="AT106" i="1"/>
  <c r="AS106" i="1"/>
  <c r="I127" i="1"/>
  <c r="AC127" i="1"/>
  <c r="I136" i="1"/>
  <c r="J148" i="1"/>
  <c r="I172" i="1"/>
  <c r="J165" i="1"/>
  <c r="AC165" i="1"/>
  <c r="AF206" i="1"/>
  <c r="AC206" i="1"/>
  <c r="I206" i="1"/>
  <c r="J152" i="1"/>
  <c r="I201" i="1"/>
  <c r="AF201" i="1"/>
  <c r="AT217" i="1"/>
  <c r="AS217" i="1"/>
  <c r="AR217" i="1"/>
  <c r="AQ217" i="1"/>
  <c r="AP217" i="1"/>
  <c r="AO217" i="1"/>
  <c r="AN217" i="1"/>
  <c r="AM217" i="1"/>
  <c r="AL217" i="1"/>
  <c r="AS186" i="1"/>
  <c r="AR186" i="1"/>
  <c r="AQ186" i="1"/>
  <c r="AP186" i="1"/>
  <c r="AO186" i="1"/>
  <c r="AN186" i="1"/>
  <c r="AM186" i="1"/>
  <c r="AL186" i="1"/>
  <c r="AT186" i="1"/>
  <c r="AT207" i="1"/>
  <c r="AS207" i="1"/>
  <c r="AR207" i="1"/>
  <c r="AQ207" i="1"/>
  <c r="AP207" i="1"/>
  <c r="AO207" i="1"/>
  <c r="AN207" i="1"/>
  <c r="AM207" i="1"/>
  <c r="AL207" i="1"/>
  <c r="AT223" i="1"/>
  <c r="AQ223" i="1"/>
  <c r="AP223" i="1"/>
  <c r="AO223" i="1"/>
  <c r="AN223" i="1"/>
  <c r="AM223" i="1"/>
  <c r="AL223" i="1"/>
  <c r="AS223" i="1"/>
  <c r="AR223" i="1"/>
  <c r="I209" i="1"/>
  <c r="AF209" i="1"/>
  <c r="AB209" i="1"/>
  <c r="AC209" i="1"/>
  <c r="I220" i="1"/>
  <c r="AC220" i="1"/>
  <c r="AF220" i="1"/>
  <c r="AS176" i="1"/>
  <c r="AR176" i="1"/>
  <c r="AQ176" i="1"/>
  <c r="AP176" i="1"/>
  <c r="AO176" i="1"/>
  <c r="AN176" i="1"/>
  <c r="AM176" i="1"/>
  <c r="AL176" i="1"/>
  <c r="AT176" i="1"/>
  <c r="AO232" i="1"/>
  <c r="AN232" i="1"/>
  <c r="AM232" i="1"/>
  <c r="AL232" i="1"/>
  <c r="AS232" i="1"/>
  <c r="AR232" i="1"/>
  <c r="AQ232" i="1"/>
  <c r="AP232" i="1"/>
  <c r="AT232" i="1"/>
  <c r="AT240" i="1"/>
  <c r="AS240" i="1"/>
  <c r="AR240" i="1"/>
  <c r="AQ240" i="1"/>
  <c r="AP240" i="1"/>
  <c r="AO240" i="1"/>
  <c r="AN240" i="1"/>
  <c r="AM240" i="1"/>
  <c r="AL240" i="1"/>
  <c r="AS248" i="1"/>
  <c r="AR248" i="1"/>
  <c r="AQ248" i="1"/>
  <c r="AP248" i="1"/>
  <c r="AO248" i="1"/>
  <c r="AN248" i="1"/>
  <c r="AM248" i="1"/>
  <c r="AL248" i="1"/>
  <c r="AT248" i="1"/>
  <c r="AA260" i="1"/>
  <c r="AT230" i="1"/>
  <c r="AR230" i="1"/>
  <c r="AQ230" i="1"/>
  <c r="AP230" i="1"/>
  <c r="AO230" i="1"/>
  <c r="AN230" i="1"/>
  <c r="AM230" i="1"/>
  <c r="AL230" i="1"/>
  <c r="AS230" i="1"/>
  <c r="AS250" i="1"/>
  <c r="AR250" i="1"/>
  <c r="AQ250" i="1"/>
  <c r="AP250" i="1"/>
  <c r="AO250" i="1"/>
  <c r="AN250" i="1"/>
  <c r="AM250" i="1"/>
  <c r="AL250" i="1"/>
  <c r="AT250" i="1"/>
  <c r="AF216" i="1"/>
  <c r="I216" i="1"/>
  <c r="AC216" i="1"/>
  <c r="AQ243" i="1"/>
  <c r="AP243" i="1"/>
  <c r="AO243" i="1"/>
  <c r="AN243" i="1"/>
  <c r="AM243" i="1"/>
  <c r="AL243" i="1"/>
  <c r="AS243" i="1"/>
  <c r="AR243" i="1"/>
  <c r="AT243" i="1"/>
  <c r="AF296" i="1"/>
  <c r="AC296" i="1"/>
  <c r="J296" i="1"/>
  <c r="AQ286" i="1"/>
  <c r="AP286" i="1"/>
  <c r="AO286" i="1"/>
  <c r="AN286" i="1"/>
  <c r="AM286" i="1"/>
  <c r="AL286" i="1"/>
  <c r="AS286" i="1"/>
  <c r="AR286" i="1"/>
  <c r="AT286" i="1"/>
  <c r="AT281" i="1"/>
  <c r="AR281" i="1"/>
  <c r="AQ281" i="1"/>
  <c r="AP281" i="1"/>
  <c r="AO281" i="1"/>
  <c r="AN281" i="1"/>
  <c r="AM281" i="1"/>
  <c r="AL281" i="1"/>
  <c r="AS281" i="1"/>
  <c r="K310" i="1"/>
  <c r="AC310" i="1"/>
  <c r="AF310" i="1"/>
  <c r="K324" i="1"/>
  <c r="K339" i="1"/>
  <c r="AC282" i="1"/>
  <c r="I282" i="1"/>
  <c r="AS331" i="1"/>
  <c r="AR331" i="1"/>
  <c r="AQ331" i="1"/>
  <c r="AP331" i="1"/>
  <c r="AO331" i="1"/>
  <c r="AN331" i="1"/>
  <c r="AM331" i="1"/>
  <c r="AL331" i="1"/>
  <c r="AT331" i="1"/>
  <c r="AR347" i="1"/>
  <c r="AQ347" i="1"/>
  <c r="AP347" i="1"/>
  <c r="AO347" i="1"/>
  <c r="AN347" i="1"/>
  <c r="AM347" i="1"/>
  <c r="AL347" i="1"/>
  <c r="AT347" i="1"/>
  <c r="AS347" i="1"/>
  <c r="AC313" i="1"/>
  <c r="AF313" i="1"/>
  <c r="I313" i="1"/>
  <c r="AT275" i="1"/>
  <c r="AS275" i="1"/>
  <c r="AR275" i="1"/>
  <c r="AQ275" i="1"/>
  <c r="AP275" i="1"/>
  <c r="AO275" i="1"/>
  <c r="AN275" i="1"/>
  <c r="AM275" i="1"/>
  <c r="AL275" i="1"/>
  <c r="AS285" i="1"/>
  <c r="AR285" i="1"/>
  <c r="AQ285" i="1"/>
  <c r="AP285" i="1"/>
  <c r="AO285" i="1"/>
  <c r="AN285" i="1"/>
  <c r="AM285" i="1"/>
  <c r="AL285" i="1"/>
  <c r="AT285" i="1"/>
  <c r="I294" i="1"/>
  <c r="AF294" i="1"/>
  <c r="AC294" i="1"/>
  <c r="BK6" i="2"/>
  <c r="BJ6" i="2"/>
  <c r="BI6" i="2"/>
  <c r="BH6" i="2"/>
  <c r="BG6" i="2"/>
  <c r="BF6" i="2"/>
  <c r="BE6" i="2"/>
  <c r="BD6" i="2"/>
  <c r="BC6" i="2"/>
  <c r="AR319" i="1"/>
  <c r="AQ319" i="1"/>
  <c r="AT319" i="1"/>
  <c r="AS319" i="1"/>
  <c r="AP319" i="1"/>
  <c r="AO319" i="1"/>
  <c r="AN319" i="1"/>
  <c r="AM319" i="1"/>
  <c r="AL319" i="1"/>
  <c r="AC326" i="1"/>
  <c r="I326" i="1"/>
  <c r="AF326" i="1"/>
  <c r="BH2" i="2"/>
  <c r="BG2" i="2"/>
  <c r="BK2" i="2"/>
  <c r="BJ2" i="2"/>
  <c r="BI2" i="2"/>
  <c r="BF2" i="2"/>
  <c r="BE2" i="2"/>
  <c r="BD2" i="2"/>
  <c r="BC2" i="2"/>
  <c r="AQ329" i="1"/>
  <c r="AP329" i="1"/>
  <c r="AO329" i="1"/>
  <c r="AN329" i="1"/>
  <c r="AM329" i="1"/>
  <c r="AL329" i="1"/>
  <c r="AS329" i="1"/>
  <c r="AR329" i="1"/>
  <c r="AT329" i="1"/>
  <c r="AF309" i="1"/>
  <c r="K330" i="1"/>
  <c r="AF330" i="1"/>
  <c r="AC330" i="1"/>
  <c r="AR346" i="1"/>
  <c r="AQ346" i="1"/>
  <c r="AP346" i="1"/>
  <c r="AO346" i="1"/>
  <c r="AN346" i="1"/>
  <c r="AM346" i="1"/>
  <c r="AL346" i="1"/>
  <c r="AT346" i="1"/>
  <c r="AS346" i="1"/>
  <c r="AR358" i="1"/>
  <c r="AQ358" i="1"/>
  <c r="AP358" i="1"/>
  <c r="AO358" i="1"/>
  <c r="AN358" i="1"/>
  <c r="AM358" i="1"/>
  <c r="AL358" i="1"/>
  <c r="AT358" i="1"/>
  <c r="AS358" i="1"/>
  <c r="AT318" i="1"/>
  <c r="AS318" i="1"/>
  <c r="AR318" i="1"/>
  <c r="AQ318" i="1"/>
  <c r="AP318" i="1"/>
  <c r="AO318" i="1"/>
  <c r="AN318" i="1"/>
  <c r="AM318" i="1"/>
  <c r="AL318" i="1"/>
  <c r="AR344" i="1"/>
  <c r="AQ344" i="1"/>
  <c r="AP344" i="1"/>
  <c r="AO344" i="1"/>
  <c r="AN344" i="1"/>
  <c r="AM344" i="1"/>
  <c r="AL344" i="1"/>
  <c r="AT344" i="1"/>
  <c r="AS344" i="1"/>
  <c r="BJ16" i="2"/>
  <c r="BI16" i="2"/>
  <c r="BH16" i="2"/>
  <c r="BG16" i="2"/>
  <c r="BF16" i="2"/>
  <c r="BE16" i="2"/>
  <c r="BD16" i="2"/>
  <c r="BC16" i="2"/>
  <c r="BK16" i="2"/>
  <c r="AZ30" i="2"/>
  <c r="AX30" i="2"/>
  <c r="I45" i="2"/>
  <c r="AZ28" i="2"/>
  <c r="AX28" i="2"/>
  <c r="AZ26" i="2"/>
  <c r="AX26" i="2"/>
  <c r="I36" i="2"/>
  <c r="AT42" i="2"/>
  <c r="AP42" i="2"/>
  <c r="AO42" i="2"/>
  <c r="AN42" i="2"/>
  <c r="AM42" i="2"/>
  <c r="AL42" i="2"/>
  <c r="AS42" i="2"/>
  <c r="AR42" i="2"/>
  <c r="AQ42" i="2"/>
  <c r="I48" i="2"/>
  <c r="AS53" i="2"/>
  <c r="AR53" i="2"/>
  <c r="AQ53" i="2"/>
  <c r="AP53" i="2"/>
  <c r="AO53" i="2"/>
  <c r="AN53" i="2"/>
  <c r="AM53" i="2"/>
  <c r="AL53" i="2"/>
  <c r="AT53" i="2"/>
  <c r="I56" i="2"/>
  <c r="AZ31" i="2"/>
  <c r="AX31" i="2"/>
  <c r="AS62" i="2"/>
  <c r="AR62" i="2"/>
  <c r="AQ62" i="2"/>
  <c r="AP62" i="2"/>
  <c r="AO62" i="2"/>
  <c r="AN62" i="2"/>
  <c r="AM62" i="2"/>
  <c r="AL62" i="2"/>
  <c r="AT62" i="2"/>
  <c r="I64" i="2"/>
  <c r="AR88" i="2"/>
  <c r="AQ88" i="2"/>
  <c r="AP88" i="2"/>
  <c r="AT88" i="2"/>
  <c r="AS88" i="2"/>
  <c r="AO88" i="2"/>
  <c r="AN88" i="2"/>
  <c r="AM88" i="2"/>
  <c r="AL88" i="2"/>
  <c r="I120" i="2"/>
  <c r="AZ39" i="2"/>
  <c r="AX39" i="2"/>
  <c r="AP65" i="2"/>
  <c r="AO65" i="2"/>
  <c r="AN65" i="2"/>
  <c r="AM65" i="2"/>
  <c r="AL65" i="2"/>
  <c r="AR65" i="2"/>
  <c r="AQ65" i="2"/>
  <c r="AS65" i="2"/>
  <c r="AT65" i="2"/>
  <c r="AA106" i="2"/>
  <c r="AQ107" i="2"/>
  <c r="AP107" i="2"/>
  <c r="AO107" i="2"/>
  <c r="AN107" i="2"/>
  <c r="AM107" i="2"/>
  <c r="AL107" i="2"/>
  <c r="AS107" i="2"/>
  <c r="AR107" i="2"/>
  <c r="AT107" i="2"/>
  <c r="AT224" i="2"/>
  <c r="AS224" i="2"/>
  <c r="AR224" i="2"/>
  <c r="AQ224" i="2"/>
  <c r="AP224" i="2"/>
  <c r="AO224" i="2"/>
  <c r="AN224" i="2"/>
  <c r="AM224" i="2"/>
  <c r="AL224" i="2"/>
  <c r="AT156" i="2"/>
  <c r="AS156" i="2"/>
  <c r="AR156" i="2"/>
  <c r="AQ156" i="2"/>
  <c r="AP156" i="2"/>
  <c r="AO156" i="2"/>
  <c r="AN156" i="2"/>
  <c r="AM156" i="2"/>
  <c r="AL156" i="2"/>
  <c r="AS206" i="2"/>
  <c r="AT206" i="2"/>
  <c r="AP206" i="2"/>
  <c r="AO206" i="2"/>
  <c r="AN206" i="2"/>
  <c r="AM206" i="2"/>
  <c r="AL206" i="2"/>
  <c r="AR206" i="2"/>
  <c r="AQ206" i="2"/>
  <c r="AT95" i="2"/>
  <c r="AS95" i="2"/>
  <c r="AR95" i="2"/>
  <c r="AQ95" i="2"/>
  <c r="AP95" i="2"/>
  <c r="AO95" i="2"/>
  <c r="AN95" i="2"/>
  <c r="AM95" i="2"/>
  <c r="AL95" i="2"/>
  <c r="AS188" i="2"/>
  <c r="AR188" i="2"/>
  <c r="AQ188" i="2"/>
  <c r="AP188" i="2"/>
  <c r="AO188" i="2"/>
  <c r="AN188" i="2"/>
  <c r="AM188" i="2"/>
  <c r="AL188" i="2"/>
  <c r="AT188" i="2"/>
  <c r="AR204" i="2"/>
  <c r="AQ204" i="2"/>
  <c r="AP204" i="2"/>
  <c r="AO204" i="2"/>
  <c r="AN204" i="2"/>
  <c r="AM204" i="2"/>
  <c r="AL204" i="2"/>
  <c r="AT204" i="2"/>
  <c r="AS204" i="2"/>
  <c r="I123" i="2"/>
  <c r="I127" i="2"/>
  <c r="J161" i="2"/>
  <c r="AR253" i="2"/>
  <c r="AQ253" i="2"/>
  <c r="AP253" i="2"/>
  <c r="AO253" i="2"/>
  <c r="AN253" i="2"/>
  <c r="AM253" i="2"/>
  <c r="AL253" i="2"/>
  <c r="AT253" i="2"/>
  <c r="AS253" i="2"/>
  <c r="AT179" i="2"/>
  <c r="AR179" i="2"/>
  <c r="AQ179" i="2"/>
  <c r="AP179" i="2"/>
  <c r="AO179" i="2"/>
  <c r="AN179" i="2"/>
  <c r="AM179" i="2"/>
  <c r="AL179" i="2"/>
  <c r="AS179" i="2"/>
  <c r="AT255" i="2"/>
  <c r="AS255" i="2"/>
  <c r="AP255" i="2"/>
  <c r="AO255" i="2"/>
  <c r="AN255" i="2"/>
  <c r="AM255" i="2"/>
  <c r="AL255" i="2"/>
  <c r="AR255" i="2"/>
  <c r="AQ255" i="2"/>
  <c r="I205" i="2"/>
  <c r="J152" i="2"/>
  <c r="I183" i="2"/>
  <c r="I193" i="2"/>
  <c r="J203" i="2"/>
  <c r="AT213" i="2"/>
  <c r="AS213" i="2"/>
  <c r="AR213" i="2"/>
  <c r="AQ213" i="2"/>
  <c r="AP213" i="2"/>
  <c r="AO213" i="2"/>
  <c r="AN213" i="2"/>
  <c r="AM213" i="2"/>
  <c r="AL213" i="2"/>
  <c r="AS232" i="2"/>
  <c r="AR232" i="2"/>
  <c r="AQ232" i="2"/>
  <c r="AP232" i="2"/>
  <c r="AO232" i="2"/>
  <c r="AN232" i="2"/>
  <c r="AM232" i="2"/>
  <c r="AL232" i="2"/>
  <c r="AT232" i="2"/>
  <c r="I246" i="2"/>
  <c r="AQ207" i="2"/>
  <c r="AP207" i="2"/>
  <c r="AO207" i="2"/>
  <c r="AN207" i="2"/>
  <c r="AM207" i="2"/>
  <c r="AL207" i="2"/>
  <c r="AR207" i="2"/>
  <c r="AS207" i="2"/>
  <c r="AT207" i="2"/>
  <c r="I227" i="2"/>
  <c r="AS249" i="2"/>
  <c r="AR249" i="2"/>
  <c r="AQ249" i="2"/>
  <c r="AP249" i="2"/>
  <c r="AO249" i="2"/>
  <c r="AN249" i="2"/>
  <c r="AM249" i="2"/>
  <c r="AL249" i="2"/>
  <c r="AT249" i="2"/>
  <c r="I264" i="2"/>
  <c r="I272" i="2"/>
  <c r="I280" i="2"/>
  <c r="J288" i="2"/>
  <c r="J296" i="2"/>
  <c r="K310" i="2"/>
  <c r="AT320" i="2"/>
  <c r="AS320" i="2"/>
  <c r="AR320" i="2"/>
  <c r="AQ320" i="2"/>
  <c r="AP320" i="2"/>
  <c r="AO320" i="2"/>
  <c r="AN320" i="2"/>
  <c r="AM320" i="2"/>
  <c r="AL320" i="2"/>
  <c r="AS312" i="2"/>
  <c r="AR312" i="2"/>
  <c r="AQ312" i="2"/>
  <c r="AP312" i="2"/>
  <c r="AO312" i="2"/>
  <c r="AN312" i="2"/>
  <c r="AM312" i="2"/>
  <c r="AL312" i="2"/>
  <c r="AT312" i="2"/>
  <c r="AK334" i="2"/>
  <c r="AI334" i="2"/>
  <c r="AH334" i="2"/>
  <c r="AJ334" i="2"/>
  <c r="I262" i="2"/>
  <c r="I270" i="2"/>
  <c r="I278" i="2"/>
  <c r="I286" i="2"/>
  <c r="I294" i="2"/>
  <c r="K302" i="2"/>
  <c r="AT315" i="2"/>
  <c r="AS315" i="2"/>
  <c r="AR315" i="2"/>
  <c r="AQ315" i="2"/>
  <c r="AP315" i="2"/>
  <c r="AO315" i="2"/>
  <c r="AN315" i="2"/>
  <c r="AM315" i="2"/>
  <c r="AL315" i="2"/>
  <c r="I320" i="2"/>
  <c r="K338" i="2"/>
  <c r="K346" i="2"/>
  <c r="AT313" i="2"/>
  <c r="AS313" i="2"/>
  <c r="AR313" i="2"/>
  <c r="AQ313" i="2"/>
  <c r="AP313" i="2"/>
  <c r="AO313" i="2"/>
  <c r="AN313" i="2"/>
  <c r="AM313" i="2"/>
  <c r="AL313" i="2"/>
  <c r="K329" i="2"/>
  <c r="AR41" i="1"/>
  <c r="AQ41" i="1"/>
  <c r="AP41" i="1"/>
  <c r="AO41" i="1"/>
  <c r="AN41" i="1"/>
  <c r="AM41" i="1"/>
  <c r="AL41" i="1"/>
  <c r="AT41" i="1"/>
  <c r="AS41" i="1"/>
  <c r="AS54" i="1"/>
  <c r="AT54" i="1"/>
  <c r="AR54" i="1"/>
  <c r="AQ54" i="1"/>
  <c r="AP54" i="1"/>
  <c r="AO54" i="1"/>
  <c r="AN54" i="1"/>
  <c r="AM54" i="1"/>
  <c r="AL54" i="1"/>
  <c r="AR53" i="1"/>
  <c r="AQ53" i="1"/>
  <c r="AP53" i="1"/>
  <c r="AO53" i="1"/>
  <c r="AN53" i="1"/>
  <c r="AM53" i="1"/>
  <c r="AL53" i="1"/>
  <c r="AS53" i="1"/>
  <c r="AT53" i="1"/>
  <c r="AT57" i="1"/>
  <c r="AS57" i="1"/>
  <c r="AR57" i="1"/>
  <c r="AQ57" i="1"/>
  <c r="AP57" i="1"/>
  <c r="AO57" i="1"/>
  <c r="AN57" i="1"/>
  <c r="AM57" i="1"/>
  <c r="AL57" i="1"/>
  <c r="AC61" i="1"/>
  <c r="I61" i="1"/>
  <c r="AF61" i="1"/>
  <c r="AC83" i="1"/>
  <c r="I83" i="1"/>
  <c r="AF83" i="1"/>
  <c r="I88" i="1"/>
  <c r="I93" i="1"/>
  <c r="AF93" i="1"/>
  <c r="AR90" i="1"/>
  <c r="AQ90" i="1"/>
  <c r="AP90" i="1"/>
  <c r="AO90" i="1"/>
  <c r="AN90" i="1"/>
  <c r="AM90" i="1"/>
  <c r="AL90" i="1"/>
  <c r="AS90" i="1"/>
  <c r="AT90" i="1"/>
  <c r="I101" i="1"/>
  <c r="AT109" i="1"/>
  <c r="AS109" i="1"/>
  <c r="AR109" i="1"/>
  <c r="AQ109" i="1"/>
  <c r="AP109" i="1"/>
  <c r="AO109" i="1"/>
  <c r="AN109" i="1"/>
  <c r="AM109" i="1"/>
  <c r="AL109" i="1"/>
  <c r="AC122" i="1"/>
  <c r="I122" i="1"/>
  <c r="AF122" i="1"/>
  <c r="AT141" i="1"/>
  <c r="AS141" i="1"/>
  <c r="AR141" i="1"/>
  <c r="AQ141" i="1"/>
  <c r="AP141" i="1"/>
  <c r="AO141" i="1"/>
  <c r="AN141" i="1"/>
  <c r="AM141" i="1"/>
  <c r="AL141" i="1"/>
  <c r="I149" i="1"/>
  <c r="AT123" i="1"/>
  <c r="AS123" i="1"/>
  <c r="AR123" i="1"/>
  <c r="AQ123" i="1"/>
  <c r="AP123" i="1"/>
  <c r="AO123" i="1"/>
  <c r="AN123" i="1"/>
  <c r="AM123" i="1"/>
  <c r="AL123" i="1"/>
  <c r="AT118" i="1"/>
  <c r="AS118" i="1"/>
  <c r="AR118" i="1"/>
  <c r="AQ118" i="1"/>
  <c r="AP118" i="1"/>
  <c r="AO118" i="1"/>
  <c r="AN118" i="1"/>
  <c r="AM118" i="1"/>
  <c r="AL118" i="1"/>
  <c r="AF125" i="1"/>
  <c r="AC125" i="1"/>
  <c r="I125" i="1"/>
  <c r="I130" i="1"/>
  <c r="AR73" i="1"/>
  <c r="AQ73" i="1"/>
  <c r="AP73" i="1"/>
  <c r="AO73" i="1"/>
  <c r="AN73" i="1"/>
  <c r="AM73" i="1"/>
  <c r="AL73" i="1"/>
  <c r="AS73" i="1"/>
  <c r="AT73" i="1"/>
  <c r="I106" i="1"/>
  <c r="AC106" i="1"/>
  <c r="AF106" i="1"/>
  <c r="AC153" i="1"/>
  <c r="AT164" i="1"/>
  <c r="AQ164" i="1"/>
  <c r="AP164" i="1"/>
  <c r="AO164" i="1"/>
  <c r="AN164" i="1"/>
  <c r="AM164" i="1"/>
  <c r="AL164" i="1"/>
  <c r="AS164" i="1"/>
  <c r="AR164" i="1"/>
  <c r="AT206" i="1"/>
  <c r="AS206" i="1"/>
  <c r="AR206" i="1"/>
  <c r="AQ206" i="1"/>
  <c r="AP206" i="1"/>
  <c r="AO206" i="1"/>
  <c r="AN206" i="1"/>
  <c r="AM206" i="1"/>
  <c r="AL206" i="1"/>
  <c r="I182" i="1"/>
  <c r="AT191" i="1"/>
  <c r="AS191" i="1"/>
  <c r="AR191" i="1"/>
  <c r="AQ191" i="1"/>
  <c r="AP191" i="1"/>
  <c r="AO191" i="1"/>
  <c r="AN191" i="1"/>
  <c r="AM191" i="1"/>
  <c r="AL191" i="1"/>
  <c r="AC186" i="1"/>
  <c r="I186" i="1"/>
  <c r="AF186" i="1"/>
  <c r="AQ192" i="1"/>
  <c r="AP192" i="1"/>
  <c r="AO192" i="1"/>
  <c r="AN192" i="1"/>
  <c r="AM192" i="1"/>
  <c r="AL192" i="1"/>
  <c r="AR192" i="1"/>
  <c r="AS192" i="1"/>
  <c r="AT192" i="1"/>
  <c r="AC207" i="1"/>
  <c r="AF207" i="1"/>
  <c r="I207" i="1"/>
  <c r="AC223" i="1"/>
  <c r="AF223" i="1"/>
  <c r="I223" i="1"/>
  <c r="AS193" i="1"/>
  <c r="AR193" i="1"/>
  <c r="AQ193" i="1"/>
  <c r="AP193" i="1"/>
  <c r="AO193" i="1"/>
  <c r="AN193" i="1"/>
  <c r="AM193" i="1"/>
  <c r="AL193" i="1"/>
  <c r="AT193" i="1"/>
  <c r="AC231" i="1"/>
  <c r="J231" i="1"/>
  <c r="AF231" i="1"/>
  <c r="AA209" i="1"/>
  <c r="AE209" i="1"/>
  <c r="AT184" i="1"/>
  <c r="AS184" i="1"/>
  <c r="AR184" i="1"/>
  <c r="AQ184" i="1"/>
  <c r="AP184" i="1"/>
  <c r="AO184" i="1"/>
  <c r="AN184" i="1"/>
  <c r="AM184" i="1"/>
  <c r="AL184" i="1"/>
  <c r="J230" i="1"/>
  <c r="AF230" i="1"/>
  <c r="AC250" i="1"/>
  <c r="I250" i="1"/>
  <c r="AF250" i="1"/>
  <c r="I243" i="1"/>
  <c r="AF243" i="1"/>
  <c r="AC243" i="1"/>
  <c r="AS257" i="1"/>
  <c r="AT257" i="1"/>
  <c r="AR257" i="1"/>
  <c r="AQ257" i="1"/>
  <c r="AP257" i="1"/>
  <c r="AO257" i="1"/>
  <c r="AN257" i="1"/>
  <c r="AM257" i="1"/>
  <c r="AL257" i="1"/>
  <c r="AT259" i="1"/>
  <c r="AS259" i="1"/>
  <c r="AR259" i="1"/>
  <c r="AQ259" i="1"/>
  <c r="AP259" i="1"/>
  <c r="AO259" i="1"/>
  <c r="AN259" i="1"/>
  <c r="AM259" i="1"/>
  <c r="AL259" i="1"/>
  <c r="AQ219" i="1"/>
  <c r="AP219" i="1"/>
  <c r="AO219" i="1"/>
  <c r="AN219" i="1"/>
  <c r="AM219" i="1"/>
  <c r="AL219" i="1"/>
  <c r="AR219" i="1"/>
  <c r="AS219" i="1"/>
  <c r="AT219" i="1"/>
  <c r="AR296" i="1"/>
  <c r="AQ296" i="1"/>
  <c r="AP296" i="1"/>
  <c r="AO296" i="1"/>
  <c r="AN296" i="1"/>
  <c r="AM296" i="1"/>
  <c r="AL296" i="1"/>
  <c r="AS296" i="1"/>
  <c r="AT296" i="1"/>
  <c r="I286" i="1"/>
  <c r="AF286" i="1"/>
  <c r="AC286" i="1"/>
  <c r="AT311" i="1"/>
  <c r="AS311" i="1"/>
  <c r="AR311" i="1"/>
  <c r="AQ311" i="1"/>
  <c r="AP311" i="1"/>
  <c r="AO311" i="1"/>
  <c r="AN311" i="1"/>
  <c r="AM311" i="1"/>
  <c r="AL311" i="1"/>
  <c r="AT289" i="1"/>
  <c r="AR289" i="1"/>
  <c r="AQ289" i="1"/>
  <c r="AP289" i="1"/>
  <c r="AO289" i="1"/>
  <c r="AN289" i="1"/>
  <c r="AM289" i="1"/>
  <c r="AL289" i="1"/>
  <c r="AS289" i="1"/>
  <c r="AC281" i="1"/>
  <c r="I281" i="1"/>
  <c r="AF281" i="1"/>
  <c r="I271" i="1"/>
  <c r="AB316" i="1"/>
  <c r="AF316" i="1"/>
  <c r="AC316" i="1"/>
  <c r="AD316" i="1"/>
  <c r="AE316" i="1"/>
  <c r="J316" i="1"/>
  <c r="AB325" i="1"/>
  <c r="AC325" i="1"/>
  <c r="K325" i="1"/>
  <c r="AF325" i="1"/>
  <c r="AC341" i="1"/>
  <c r="K341" i="1"/>
  <c r="AF341" i="1"/>
  <c r="AT301" i="1"/>
  <c r="AS301" i="1"/>
  <c r="AR301" i="1"/>
  <c r="AQ301" i="1"/>
  <c r="AP301" i="1"/>
  <c r="AO301" i="1"/>
  <c r="AN301" i="1"/>
  <c r="AM301" i="1"/>
  <c r="AL301" i="1"/>
  <c r="AT333" i="1"/>
  <c r="AS333" i="1"/>
  <c r="AR333" i="1"/>
  <c r="AQ333" i="1"/>
  <c r="AP333" i="1"/>
  <c r="AO333" i="1"/>
  <c r="AN333" i="1"/>
  <c r="AM333" i="1"/>
  <c r="AL333" i="1"/>
  <c r="AS349" i="1"/>
  <c r="AR349" i="1"/>
  <c r="AQ349" i="1"/>
  <c r="AP349" i="1"/>
  <c r="AO349" i="1"/>
  <c r="AN349" i="1"/>
  <c r="AM349" i="1"/>
  <c r="AL349" i="1"/>
  <c r="AT349" i="1"/>
  <c r="AT306" i="1"/>
  <c r="AS306" i="1"/>
  <c r="AR306" i="1"/>
  <c r="AQ306" i="1"/>
  <c r="AP306" i="1"/>
  <c r="AO306" i="1"/>
  <c r="AN306" i="1"/>
  <c r="AM306" i="1"/>
  <c r="AL306" i="1"/>
  <c r="J285" i="1"/>
  <c r="AP304" i="1"/>
  <c r="AO304" i="1"/>
  <c r="AN304" i="1"/>
  <c r="AM304" i="1"/>
  <c r="AL304" i="1"/>
  <c r="AS304" i="1"/>
  <c r="AR304" i="1"/>
  <c r="AQ304" i="1"/>
  <c r="AT304" i="1"/>
  <c r="K354" i="1"/>
  <c r="AF354" i="1"/>
  <c r="AC354" i="1"/>
  <c r="BK20" i="2"/>
  <c r="BJ20" i="2"/>
  <c r="BI20" i="2"/>
  <c r="BH20" i="2"/>
  <c r="BG20" i="2"/>
  <c r="BF20" i="2"/>
  <c r="BE20" i="2"/>
  <c r="BD20" i="2"/>
  <c r="BC20" i="2"/>
  <c r="K332" i="1"/>
  <c r="AF332" i="1"/>
  <c r="AC332" i="1"/>
  <c r="AT348" i="1"/>
  <c r="AS348" i="1"/>
  <c r="AR348" i="1"/>
  <c r="AQ348" i="1"/>
  <c r="AP348" i="1"/>
  <c r="AO348" i="1"/>
  <c r="AN348" i="1"/>
  <c r="AM348" i="1"/>
  <c r="AL348" i="1"/>
  <c r="BK8" i="2"/>
  <c r="BJ8" i="2"/>
  <c r="BI8" i="2"/>
  <c r="BH8" i="2"/>
  <c r="BG8" i="2"/>
  <c r="BF8" i="2"/>
  <c r="BE8" i="2"/>
  <c r="BD8" i="2"/>
  <c r="BC8" i="2"/>
  <c r="AC329" i="1"/>
  <c r="K329" i="1"/>
  <c r="AF329" i="1"/>
  <c r="AT359" i="1"/>
  <c r="AS359" i="1"/>
  <c r="AR359" i="1"/>
  <c r="AQ359" i="1"/>
  <c r="AP359" i="1"/>
  <c r="AO359" i="1"/>
  <c r="AN359" i="1"/>
  <c r="AM359" i="1"/>
  <c r="AL359" i="1"/>
  <c r="K352" i="1"/>
  <c r="AF352" i="1"/>
  <c r="I318" i="1"/>
  <c r="BR28" i="2"/>
  <c r="BS28" i="2"/>
  <c r="BA40" i="2"/>
  <c r="AZ40" i="2"/>
  <c r="AX40" i="2"/>
  <c r="BB40" i="2"/>
  <c r="BO40" i="2"/>
  <c r="BP40" i="2"/>
  <c r="BA43" i="2"/>
  <c r="BO43" i="2"/>
  <c r="BQ43" i="2"/>
  <c r="BR42" i="2"/>
  <c r="BS42" i="2"/>
  <c r="BP43" i="2"/>
  <c r="BB43" i="2"/>
  <c r="AR48" i="2"/>
  <c r="AQ48" i="2"/>
  <c r="AP48" i="2"/>
  <c r="AO48" i="2"/>
  <c r="AN48" i="2"/>
  <c r="AM48" i="2"/>
  <c r="AL48" i="2"/>
  <c r="AT48" i="2"/>
  <c r="AS48" i="2"/>
  <c r="I51" i="2"/>
  <c r="AT56" i="2"/>
  <c r="AS56" i="2"/>
  <c r="AR56" i="2"/>
  <c r="AQ56" i="2"/>
  <c r="AP56" i="2"/>
  <c r="AO56" i="2"/>
  <c r="AN56" i="2"/>
  <c r="AM56" i="2"/>
  <c r="AL56" i="2"/>
  <c r="I59" i="2"/>
  <c r="AT23" i="2"/>
  <c r="AS23" i="2"/>
  <c r="AR23" i="2"/>
  <c r="AQ23" i="2"/>
  <c r="AP23" i="2"/>
  <c r="AO23" i="2"/>
  <c r="AN23" i="2"/>
  <c r="AM23" i="2"/>
  <c r="AL23" i="2"/>
  <c r="I62" i="2"/>
  <c r="AT77" i="2"/>
  <c r="AS77" i="2"/>
  <c r="AR77" i="2"/>
  <c r="AQ77" i="2"/>
  <c r="AP77" i="2"/>
  <c r="AO77" i="2"/>
  <c r="AN77" i="2"/>
  <c r="AM77" i="2"/>
  <c r="AL77" i="2"/>
  <c r="AR92" i="2"/>
  <c r="AQ92" i="2"/>
  <c r="AP92" i="2"/>
  <c r="AO92" i="2"/>
  <c r="AN92" i="2"/>
  <c r="AM92" i="2"/>
  <c r="AL92" i="2"/>
  <c r="AS92" i="2"/>
  <c r="AT92" i="2"/>
  <c r="AT124" i="2"/>
  <c r="AS124" i="2"/>
  <c r="AR124" i="2"/>
  <c r="AQ124" i="2"/>
  <c r="AP124" i="2"/>
  <c r="AO124" i="2"/>
  <c r="AN124" i="2"/>
  <c r="AM124" i="2"/>
  <c r="AL124" i="2"/>
  <c r="AB67" i="2"/>
  <c r="I67" i="2"/>
  <c r="AE67" i="2"/>
  <c r="AT69" i="2"/>
  <c r="AS69" i="2"/>
  <c r="AR69" i="2"/>
  <c r="AQ69" i="2"/>
  <c r="AP69" i="2"/>
  <c r="AO69" i="2"/>
  <c r="AN69" i="2"/>
  <c r="AM69" i="2"/>
  <c r="AL69" i="2"/>
  <c r="I96" i="2"/>
  <c r="AT120" i="2"/>
  <c r="AS120" i="2"/>
  <c r="AR120" i="2"/>
  <c r="AQ120" i="2"/>
  <c r="AP120" i="2"/>
  <c r="AO120" i="2"/>
  <c r="AN120" i="2"/>
  <c r="AM120" i="2"/>
  <c r="AL120" i="2"/>
  <c r="I65" i="2"/>
  <c r="AA98" i="2"/>
  <c r="BQ38" i="2"/>
  <c r="AT71" i="2"/>
  <c r="AS71" i="2"/>
  <c r="AR71" i="2"/>
  <c r="AQ71" i="2"/>
  <c r="AP71" i="2"/>
  <c r="AO71" i="2"/>
  <c r="AN71" i="2"/>
  <c r="AM71" i="2"/>
  <c r="AL71" i="2"/>
  <c r="I107" i="2"/>
  <c r="AS149" i="2"/>
  <c r="AR149" i="2"/>
  <c r="AQ149" i="2"/>
  <c r="AP149" i="2"/>
  <c r="AO149" i="2"/>
  <c r="AN149" i="2"/>
  <c r="AM149" i="2"/>
  <c r="AL149" i="2"/>
  <c r="AT149" i="2"/>
  <c r="J156" i="2"/>
  <c r="I95" i="2"/>
  <c r="I162" i="2"/>
  <c r="I186" i="2"/>
  <c r="I202" i="2"/>
  <c r="I218" i="2"/>
  <c r="AT228" i="2"/>
  <c r="AS228" i="2"/>
  <c r="AR228" i="2"/>
  <c r="AQ228" i="2"/>
  <c r="AP228" i="2"/>
  <c r="AO228" i="2"/>
  <c r="AN228" i="2"/>
  <c r="AM228" i="2"/>
  <c r="AL228" i="2"/>
  <c r="I179" i="2"/>
  <c r="AT256" i="2"/>
  <c r="AS256" i="2"/>
  <c r="AR256" i="2"/>
  <c r="AQ256" i="2"/>
  <c r="AP256" i="2"/>
  <c r="AO256" i="2"/>
  <c r="AN256" i="2"/>
  <c r="AM256" i="2"/>
  <c r="AL256" i="2"/>
  <c r="AT239" i="2"/>
  <c r="AS239" i="2"/>
  <c r="AR239" i="2"/>
  <c r="AQ239" i="2"/>
  <c r="AP239" i="2"/>
  <c r="AO239" i="2"/>
  <c r="AN239" i="2"/>
  <c r="AM239" i="2"/>
  <c r="AL239" i="2"/>
  <c r="J171" i="2"/>
  <c r="AQ231" i="2"/>
  <c r="AP231" i="2"/>
  <c r="AO231" i="2"/>
  <c r="AN231" i="2"/>
  <c r="AM231" i="2"/>
  <c r="AL231" i="2"/>
  <c r="AR231" i="2"/>
  <c r="AT231" i="2"/>
  <c r="AS231" i="2"/>
  <c r="I213" i="2"/>
  <c r="I232" i="2"/>
  <c r="I207" i="2"/>
  <c r="AT317" i="2"/>
  <c r="AS317" i="2"/>
  <c r="AR317" i="2"/>
  <c r="AQ317" i="2"/>
  <c r="AP317" i="2"/>
  <c r="AO317" i="2"/>
  <c r="AN317" i="2"/>
  <c r="AM317" i="2"/>
  <c r="AL317" i="2"/>
  <c r="F26" i="5"/>
  <c r="G26" i="5"/>
  <c r="E16" i="4"/>
  <c r="K312" i="2"/>
  <c r="K335" i="2"/>
  <c r="K315" i="2"/>
  <c r="J316" i="2"/>
  <c r="AS344" i="2"/>
  <c r="AR344" i="2"/>
  <c r="AQ344" i="2"/>
  <c r="AP344" i="2"/>
  <c r="AO344" i="2"/>
  <c r="AN344" i="2"/>
  <c r="AM344" i="2"/>
  <c r="AL344" i="2"/>
  <c r="AT344" i="2"/>
  <c r="I313" i="2"/>
  <c r="AR319" i="2"/>
  <c r="AQ319" i="2"/>
  <c r="AP319" i="2"/>
  <c r="AO319" i="2"/>
  <c r="AN319" i="2"/>
  <c r="AM319" i="2"/>
  <c r="AL319" i="2"/>
  <c r="AS319" i="2"/>
  <c r="AT319" i="2"/>
  <c r="AT323" i="2"/>
  <c r="AR323" i="2"/>
  <c r="AQ323" i="2"/>
  <c r="AP323" i="2"/>
  <c r="AO323" i="2"/>
  <c r="AN323" i="2"/>
  <c r="AM323" i="2"/>
  <c r="AL323" i="2"/>
  <c r="AS323" i="2"/>
  <c r="AT85" i="1"/>
  <c r="AS85" i="1"/>
  <c r="AR85" i="1"/>
  <c r="AQ85" i="1"/>
  <c r="AP85" i="1"/>
  <c r="AO85" i="1"/>
  <c r="AN85" i="1"/>
  <c r="AM85" i="1"/>
  <c r="AL85" i="1"/>
  <c r="I100" i="1"/>
  <c r="AF109" i="1"/>
  <c r="AC109" i="1"/>
  <c r="I109" i="1"/>
  <c r="AS104" i="1"/>
  <c r="AT104" i="1"/>
  <c r="AR104" i="1"/>
  <c r="AQ104" i="1"/>
  <c r="AP104" i="1"/>
  <c r="AO104" i="1"/>
  <c r="AN104" i="1"/>
  <c r="AM104" i="1"/>
  <c r="AL104" i="1"/>
  <c r="I135" i="1"/>
  <c r="AC135" i="1"/>
  <c r="AR135" i="1"/>
  <c r="AQ135" i="1"/>
  <c r="AP135" i="1"/>
  <c r="AO135" i="1"/>
  <c r="AN135" i="1"/>
  <c r="AM135" i="1"/>
  <c r="AL135" i="1"/>
  <c r="AS135" i="1"/>
  <c r="AT135" i="1"/>
  <c r="AT149" i="1"/>
  <c r="AS149" i="1"/>
  <c r="AR149" i="1"/>
  <c r="AQ149" i="1"/>
  <c r="AP149" i="1"/>
  <c r="AO149" i="1"/>
  <c r="AN149" i="1"/>
  <c r="AM149" i="1"/>
  <c r="AL149" i="1"/>
  <c r="AC157" i="1"/>
  <c r="J157" i="1"/>
  <c r="AF157" i="1"/>
  <c r="I123" i="1"/>
  <c r="AF123" i="1"/>
  <c r="AC123" i="1"/>
  <c r="I118" i="1"/>
  <c r="AC73" i="1"/>
  <c r="I73" i="1"/>
  <c r="AF73" i="1"/>
  <c r="AT131" i="1"/>
  <c r="AS131" i="1"/>
  <c r="AR131" i="1"/>
  <c r="AQ131" i="1"/>
  <c r="AP131" i="1"/>
  <c r="AO131" i="1"/>
  <c r="AN131" i="1"/>
  <c r="AM131" i="1"/>
  <c r="AL131" i="1"/>
  <c r="AT183" i="1"/>
  <c r="AS183" i="1"/>
  <c r="AR183" i="1"/>
  <c r="AQ183" i="1"/>
  <c r="AP183" i="1"/>
  <c r="AO183" i="1"/>
  <c r="AN183" i="1"/>
  <c r="AM183" i="1"/>
  <c r="AL183" i="1"/>
  <c r="AT168" i="1"/>
  <c r="AS168" i="1"/>
  <c r="AR168" i="1"/>
  <c r="AQ168" i="1"/>
  <c r="AP168" i="1"/>
  <c r="AO168" i="1"/>
  <c r="AN168" i="1"/>
  <c r="AM168" i="1"/>
  <c r="AL168" i="1"/>
  <c r="AC138" i="1"/>
  <c r="J138" i="1"/>
  <c r="AF138" i="1"/>
  <c r="J164" i="1"/>
  <c r="AC191" i="1"/>
  <c r="I191" i="1"/>
  <c r="AF191" i="1"/>
  <c r="AT212" i="1"/>
  <c r="AS212" i="1"/>
  <c r="AR212" i="1"/>
  <c r="AQ212" i="1"/>
  <c r="AP212" i="1"/>
  <c r="AO212" i="1"/>
  <c r="AN212" i="1"/>
  <c r="AM212" i="1"/>
  <c r="AL212" i="1"/>
  <c r="AC192" i="1"/>
  <c r="I192" i="1"/>
  <c r="AF192" i="1"/>
  <c r="AA210" i="1"/>
  <c r="AT214" i="1"/>
  <c r="AS214" i="1"/>
  <c r="AR214" i="1"/>
  <c r="AQ214" i="1"/>
  <c r="AP214" i="1"/>
  <c r="AO214" i="1"/>
  <c r="AN214" i="1"/>
  <c r="AM214" i="1"/>
  <c r="AL214" i="1"/>
  <c r="I193" i="1"/>
  <c r="AR231" i="1"/>
  <c r="AQ231" i="1"/>
  <c r="AP231" i="1"/>
  <c r="AO231" i="1"/>
  <c r="AN231" i="1"/>
  <c r="AM231" i="1"/>
  <c r="AL231" i="1"/>
  <c r="AS231" i="1"/>
  <c r="AT231" i="1"/>
  <c r="AC239" i="1"/>
  <c r="I239" i="1"/>
  <c r="AF239" i="1"/>
  <c r="AT199" i="1"/>
  <c r="AS199" i="1"/>
  <c r="AR199" i="1"/>
  <c r="AQ199" i="1"/>
  <c r="AP199" i="1"/>
  <c r="AO199" i="1"/>
  <c r="AN199" i="1"/>
  <c r="AM199" i="1"/>
  <c r="AL199" i="1"/>
  <c r="AC176" i="1"/>
  <c r="I176" i="1"/>
  <c r="AF176" i="1"/>
  <c r="AC184" i="1"/>
  <c r="I184" i="1"/>
  <c r="AF184" i="1"/>
  <c r="AF222" i="1"/>
  <c r="I222" i="1"/>
  <c r="AC222" i="1"/>
  <c r="AA236" i="1"/>
  <c r="AA252" i="1"/>
  <c r="AT265" i="1"/>
  <c r="AS265" i="1"/>
  <c r="AR265" i="1"/>
  <c r="AQ265" i="1"/>
  <c r="AP265" i="1"/>
  <c r="AO265" i="1"/>
  <c r="AN265" i="1"/>
  <c r="AM265" i="1"/>
  <c r="AL265" i="1"/>
  <c r="AS235" i="1"/>
  <c r="AR235" i="1"/>
  <c r="AQ235" i="1"/>
  <c r="AP235" i="1"/>
  <c r="AO235" i="1"/>
  <c r="AN235" i="1"/>
  <c r="AM235" i="1"/>
  <c r="AL235" i="1"/>
  <c r="AT235" i="1"/>
  <c r="AC257" i="1"/>
  <c r="AF257" i="1"/>
  <c r="I257" i="1"/>
  <c r="I259" i="1"/>
  <c r="AF259" i="1"/>
  <c r="AC259" i="1"/>
  <c r="AF280" i="1"/>
  <c r="AC280" i="1"/>
  <c r="I280" i="1"/>
  <c r="AT315" i="1"/>
  <c r="AS315" i="1"/>
  <c r="AR315" i="1"/>
  <c r="AQ315" i="1"/>
  <c r="AP315" i="1"/>
  <c r="AO315" i="1"/>
  <c r="AN315" i="1"/>
  <c r="AM315" i="1"/>
  <c r="AL315" i="1"/>
  <c r="AC289" i="1"/>
  <c r="I289" i="1"/>
  <c r="AF289" i="1"/>
  <c r="AT309" i="1"/>
  <c r="AS309" i="1"/>
  <c r="AR309" i="1"/>
  <c r="AQ309" i="1"/>
  <c r="AP309" i="1"/>
  <c r="AO309" i="1"/>
  <c r="AN309" i="1"/>
  <c r="AM309" i="1"/>
  <c r="AL309" i="1"/>
  <c r="AS298" i="1"/>
  <c r="AR298" i="1"/>
  <c r="AQ298" i="1"/>
  <c r="AP298" i="1"/>
  <c r="AO298" i="1"/>
  <c r="AN298" i="1"/>
  <c r="AM298" i="1"/>
  <c r="AL298" i="1"/>
  <c r="AT298" i="1"/>
  <c r="AT312" i="1"/>
  <c r="AS312" i="1"/>
  <c r="AR312" i="1"/>
  <c r="AQ312" i="1"/>
  <c r="AP312" i="1"/>
  <c r="AO312" i="1"/>
  <c r="AN312" i="1"/>
  <c r="AM312" i="1"/>
  <c r="AL312" i="1"/>
  <c r="AB327" i="1"/>
  <c r="AC327" i="1"/>
  <c r="K327" i="1"/>
  <c r="AF327" i="1"/>
  <c r="K343" i="1"/>
  <c r="I301" i="1"/>
  <c r="AT335" i="1"/>
  <c r="AS335" i="1"/>
  <c r="AR335" i="1"/>
  <c r="AQ335" i="1"/>
  <c r="AP335" i="1"/>
  <c r="AO335" i="1"/>
  <c r="AN335" i="1"/>
  <c r="AM335" i="1"/>
  <c r="AL335" i="1"/>
  <c r="AS351" i="1"/>
  <c r="AR351" i="1"/>
  <c r="AQ351" i="1"/>
  <c r="AP351" i="1"/>
  <c r="AO351" i="1"/>
  <c r="AN351" i="1"/>
  <c r="AM351" i="1"/>
  <c r="AL351" i="1"/>
  <c r="AT351" i="1"/>
  <c r="AS293" i="1"/>
  <c r="AR293" i="1"/>
  <c r="AQ293" i="1"/>
  <c r="AP293" i="1"/>
  <c r="AO293" i="1"/>
  <c r="AN293" i="1"/>
  <c r="AM293" i="1"/>
  <c r="AL293" i="1"/>
  <c r="AT293" i="1"/>
  <c r="AC306" i="1"/>
  <c r="AF306" i="1"/>
  <c r="K306" i="1"/>
  <c r="AR277" i="1"/>
  <c r="AQ277" i="1"/>
  <c r="AP277" i="1"/>
  <c r="AO277" i="1"/>
  <c r="AN277" i="1"/>
  <c r="AM277" i="1"/>
  <c r="AL277" i="1"/>
  <c r="AS277" i="1"/>
  <c r="AT277" i="1"/>
  <c r="K304" i="1"/>
  <c r="AA325" i="1"/>
  <c r="AD325" i="1"/>
  <c r="K319" i="1"/>
  <c r="AF319" i="1"/>
  <c r="AC319" i="1"/>
  <c r="BJ21" i="2"/>
  <c r="BI21" i="2"/>
  <c r="BH21" i="2"/>
  <c r="BG21" i="2"/>
  <c r="BF21" i="2"/>
  <c r="BE21" i="2"/>
  <c r="BD21" i="2"/>
  <c r="BC21" i="2"/>
  <c r="BK21" i="2"/>
  <c r="BK14" i="2"/>
  <c r="BJ14" i="2"/>
  <c r="BI14" i="2"/>
  <c r="BH14" i="2"/>
  <c r="BG14" i="2"/>
  <c r="BF14" i="2"/>
  <c r="BE14" i="2"/>
  <c r="BD14" i="2"/>
  <c r="BC14" i="2"/>
  <c r="AC359" i="1"/>
  <c r="K359" i="1"/>
  <c r="AF359" i="1"/>
  <c r="K340" i="1"/>
  <c r="AF340" i="1"/>
  <c r="AC340" i="1"/>
  <c r="AS334" i="1"/>
  <c r="AR334" i="1"/>
  <c r="AQ334" i="1"/>
  <c r="AP334" i="1"/>
  <c r="AO334" i="1"/>
  <c r="AN334" i="1"/>
  <c r="AM334" i="1"/>
  <c r="AL334" i="1"/>
  <c r="AT334" i="1"/>
  <c r="BO35" i="2"/>
  <c r="BQ35" i="2"/>
  <c r="BR34" i="2"/>
  <c r="BS34" i="2"/>
  <c r="BA35" i="2"/>
  <c r="AZ35" i="2"/>
  <c r="AX35" i="2"/>
  <c r="BB35" i="2"/>
  <c r="BP35" i="2"/>
  <c r="AT24" i="2"/>
  <c r="AS24" i="2"/>
  <c r="AR24" i="2"/>
  <c r="AQ24" i="2"/>
  <c r="AP24" i="2"/>
  <c r="AO24" i="2"/>
  <c r="AN24" i="2"/>
  <c r="AM24" i="2"/>
  <c r="AL24" i="2"/>
  <c r="AT32" i="2"/>
  <c r="AS32" i="2"/>
  <c r="AR32" i="2"/>
  <c r="AQ32" i="2"/>
  <c r="AP32" i="2"/>
  <c r="AO32" i="2"/>
  <c r="AN32" i="2"/>
  <c r="AM32" i="2"/>
  <c r="AL32" i="2"/>
  <c r="BR25" i="2"/>
  <c r="BS25" i="2"/>
  <c r="BA41" i="2"/>
  <c r="BB41" i="2"/>
  <c r="BO41" i="2"/>
  <c r="BQ41" i="2"/>
  <c r="BP41" i="2"/>
  <c r="AT37" i="2"/>
  <c r="AS37" i="2"/>
  <c r="AR37" i="2"/>
  <c r="AQ37" i="2"/>
  <c r="AP37" i="2"/>
  <c r="AO37" i="2"/>
  <c r="AN37" i="2"/>
  <c r="AM37" i="2"/>
  <c r="AL37" i="2"/>
  <c r="AT29" i="2"/>
  <c r="AS29" i="2"/>
  <c r="AR29" i="2"/>
  <c r="AQ29" i="2"/>
  <c r="AP29" i="2"/>
  <c r="AO29" i="2"/>
  <c r="AN29" i="2"/>
  <c r="AM29" i="2"/>
  <c r="AL29" i="2"/>
  <c r="AT51" i="2"/>
  <c r="AS51" i="2"/>
  <c r="AR51" i="2"/>
  <c r="AQ51" i="2"/>
  <c r="AP51" i="2"/>
  <c r="AO51" i="2"/>
  <c r="AN51" i="2"/>
  <c r="AM51" i="2"/>
  <c r="AL51" i="2"/>
  <c r="I54" i="2"/>
  <c r="AS59" i="2"/>
  <c r="AR59" i="2"/>
  <c r="AQ59" i="2"/>
  <c r="AP59" i="2"/>
  <c r="AO59" i="2"/>
  <c r="AN59" i="2"/>
  <c r="AM59" i="2"/>
  <c r="AL59" i="2"/>
  <c r="AT59" i="2"/>
  <c r="I23" i="2"/>
  <c r="BR30" i="2"/>
  <c r="BS30" i="2"/>
  <c r="AA67" i="2"/>
  <c r="AD67" i="2"/>
  <c r="I69" i="2"/>
  <c r="AT96" i="2"/>
  <c r="AS96" i="2"/>
  <c r="AR96" i="2"/>
  <c r="AQ96" i="2"/>
  <c r="AP96" i="2"/>
  <c r="AO96" i="2"/>
  <c r="AN96" i="2"/>
  <c r="AM96" i="2"/>
  <c r="AL96" i="2"/>
  <c r="AA82" i="2"/>
  <c r="I71" i="2"/>
  <c r="AS176" i="2"/>
  <c r="AR176" i="2"/>
  <c r="AQ176" i="2"/>
  <c r="AP176" i="2"/>
  <c r="AO176" i="2"/>
  <c r="AN176" i="2"/>
  <c r="AM176" i="2"/>
  <c r="AL176" i="2"/>
  <c r="AT176" i="2"/>
  <c r="AT147" i="2"/>
  <c r="AS147" i="2"/>
  <c r="AR147" i="2"/>
  <c r="AQ147" i="2"/>
  <c r="AP147" i="2"/>
  <c r="AO147" i="2"/>
  <c r="AN147" i="2"/>
  <c r="AM147" i="2"/>
  <c r="AL147" i="2"/>
  <c r="AT87" i="2"/>
  <c r="AR87" i="2"/>
  <c r="AQ87" i="2"/>
  <c r="AP87" i="2"/>
  <c r="AO87" i="2"/>
  <c r="AN87" i="2"/>
  <c r="AM87" i="2"/>
  <c r="AL87" i="2"/>
  <c r="AS87" i="2"/>
  <c r="AT155" i="2"/>
  <c r="AS155" i="2"/>
  <c r="AR155" i="2"/>
  <c r="AQ155" i="2"/>
  <c r="AP155" i="2"/>
  <c r="AO155" i="2"/>
  <c r="AN155" i="2"/>
  <c r="AM155" i="2"/>
  <c r="AL155" i="2"/>
  <c r="AK167" i="2"/>
  <c r="AI167" i="2"/>
  <c r="AH167" i="2"/>
  <c r="AJ167" i="2"/>
  <c r="AT190" i="2"/>
  <c r="AS190" i="2"/>
  <c r="AR190" i="2"/>
  <c r="AQ190" i="2"/>
  <c r="AP190" i="2"/>
  <c r="AO190" i="2"/>
  <c r="AN190" i="2"/>
  <c r="AM190" i="2"/>
  <c r="AL190" i="2"/>
  <c r="AT91" i="2"/>
  <c r="AS91" i="2"/>
  <c r="AR91" i="2"/>
  <c r="AQ91" i="2"/>
  <c r="AP91" i="2"/>
  <c r="AO91" i="2"/>
  <c r="AN91" i="2"/>
  <c r="AM91" i="2"/>
  <c r="AL91" i="2"/>
  <c r="AA163" i="2"/>
  <c r="AT186" i="2"/>
  <c r="AS186" i="2"/>
  <c r="AR186" i="2"/>
  <c r="AQ186" i="2"/>
  <c r="AP186" i="2"/>
  <c r="AO186" i="2"/>
  <c r="AN186" i="2"/>
  <c r="AM186" i="2"/>
  <c r="AL186" i="2"/>
  <c r="AS202" i="2"/>
  <c r="AR202" i="2"/>
  <c r="AQ202" i="2"/>
  <c r="AP202" i="2"/>
  <c r="AO202" i="2"/>
  <c r="AN202" i="2"/>
  <c r="AM202" i="2"/>
  <c r="AL202" i="2"/>
  <c r="AT202" i="2"/>
  <c r="AS218" i="2"/>
  <c r="AR218" i="2"/>
  <c r="AQ218" i="2"/>
  <c r="AP218" i="2"/>
  <c r="AO218" i="2"/>
  <c r="AN218" i="2"/>
  <c r="AM218" i="2"/>
  <c r="AL218" i="2"/>
  <c r="AT218" i="2"/>
  <c r="AR161" i="2"/>
  <c r="AQ161" i="2"/>
  <c r="AP161" i="2"/>
  <c r="AO161" i="2"/>
  <c r="AN161" i="2"/>
  <c r="AM161" i="2"/>
  <c r="AL161" i="2"/>
  <c r="AT161" i="2"/>
  <c r="AS161" i="2"/>
  <c r="I228" i="2"/>
  <c r="I241" i="2"/>
  <c r="AT195" i="2"/>
  <c r="AS195" i="2"/>
  <c r="AR195" i="2"/>
  <c r="AQ195" i="2"/>
  <c r="AP195" i="2"/>
  <c r="AO195" i="2"/>
  <c r="AN195" i="2"/>
  <c r="AM195" i="2"/>
  <c r="AL195" i="2"/>
  <c r="I173" i="2"/>
  <c r="AT220" i="2"/>
  <c r="AS220" i="2"/>
  <c r="AR220" i="2"/>
  <c r="AQ220" i="2"/>
  <c r="AP220" i="2"/>
  <c r="AO220" i="2"/>
  <c r="AN220" i="2"/>
  <c r="AM220" i="2"/>
  <c r="AL220" i="2"/>
  <c r="AS241" i="2"/>
  <c r="AR241" i="2"/>
  <c r="AQ241" i="2"/>
  <c r="AP241" i="2"/>
  <c r="AO241" i="2"/>
  <c r="AN241" i="2"/>
  <c r="AM241" i="2"/>
  <c r="AL241" i="2"/>
  <c r="AT241" i="2"/>
  <c r="AS177" i="2"/>
  <c r="AR177" i="2"/>
  <c r="AQ177" i="2"/>
  <c r="AP177" i="2"/>
  <c r="AO177" i="2"/>
  <c r="AN177" i="2"/>
  <c r="AM177" i="2"/>
  <c r="AL177" i="2"/>
  <c r="AT177" i="2"/>
  <c r="AT171" i="2"/>
  <c r="AR171" i="2"/>
  <c r="AQ171" i="2"/>
  <c r="AP171" i="2"/>
  <c r="AO171" i="2"/>
  <c r="AN171" i="2"/>
  <c r="AM171" i="2"/>
  <c r="AL171" i="2"/>
  <c r="AS171" i="2"/>
  <c r="J231" i="2"/>
  <c r="AT160" i="2"/>
  <c r="AS160" i="2"/>
  <c r="AR160" i="2"/>
  <c r="AQ160" i="2"/>
  <c r="AP160" i="2"/>
  <c r="AO160" i="2"/>
  <c r="AN160" i="2"/>
  <c r="AM160" i="2"/>
  <c r="AL160" i="2"/>
  <c r="AT223" i="2"/>
  <c r="AS223" i="2"/>
  <c r="AR223" i="2"/>
  <c r="AQ223" i="2"/>
  <c r="AP223" i="2"/>
  <c r="AO223" i="2"/>
  <c r="AN223" i="2"/>
  <c r="AM223" i="2"/>
  <c r="AL223" i="2"/>
  <c r="I249" i="2"/>
  <c r="F30" i="5"/>
  <c r="G30" i="5"/>
  <c r="K30" i="5"/>
  <c r="E19" i="4"/>
  <c r="AT265" i="2"/>
  <c r="AS265" i="2"/>
  <c r="AR265" i="2"/>
  <c r="AQ265" i="2"/>
  <c r="AP265" i="2"/>
  <c r="AO265" i="2"/>
  <c r="AN265" i="2"/>
  <c r="AM265" i="2"/>
  <c r="AL265" i="2"/>
  <c r="AS273" i="2"/>
  <c r="AR273" i="2"/>
  <c r="AQ273" i="2"/>
  <c r="AP273" i="2"/>
  <c r="AO273" i="2"/>
  <c r="AN273" i="2"/>
  <c r="AM273" i="2"/>
  <c r="AL273" i="2"/>
  <c r="AT273" i="2"/>
  <c r="AO281" i="2"/>
  <c r="AN281" i="2"/>
  <c r="AM281" i="2"/>
  <c r="AL281" i="2"/>
  <c r="AT281" i="2"/>
  <c r="AS281" i="2"/>
  <c r="AR281" i="2"/>
  <c r="AQ281" i="2"/>
  <c r="AP281" i="2"/>
  <c r="AP289" i="2"/>
  <c r="AO289" i="2"/>
  <c r="AN289" i="2"/>
  <c r="AM289" i="2"/>
  <c r="AL289" i="2"/>
  <c r="AS289" i="2"/>
  <c r="AR289" i="2"/>
  <c r="AQ289" i="2"/>
  <c r="AT289" i="2"/>
  <c r="AT297" i="2"/>
  <c r="AS297" i="2"/>
  <c r="AR297" i="2"/>
  <c r="AQ297" i="2"/>
  <c r="AP297" i="2"/>
  <c r="AO297" i="2"/>
  <c r="AN297" i="2"/>
  <c r="AM297" i="2"/>
  <c r="AL297" i="2"/>
  <c r="AS309" i="2"/>
  <c r="AR309" i="2"/>
  <c r="AQ309" i="2"/>
  <c r="AP309" i="2"/>
  <c r="AO309" i="2"/>
  <c r="AN309" i="2"/>
  <c r="AM309" i="2"/>
  <c r="AL309" i="2"/>
  <c r="AT309" i="2"/>
  <c r="K325" i="2"/>
  <c r="K340" i="2"/>
  <c r="J348" i="2"/>
  <c r="AT259" i="2"/>
  <c r="AS259" i="2"/>
  <c r="AR259" i="2"/>
  <c r="AQ259" i="2"/>
  <c r="AP259" i="2"/>
  <c r="AO259" i="2"/>
  <c r="AN259" i="2"/>
  <c r="AM259" i="2"/>
  <c r="AL259" i="2"/>
  <c r="AP267" i="2"/>
  <c r="AO267" i="2"/>
  <c r="AN267" i="2"/>
  <c r="AM267" i="2"/>
  <c r="AL267" i="2"/>
  <c r="AS267" i="2"/>
  <c r="AR267" i="2"/>
  <c r="AQ267" i="2"/>
  <c r="AT267" i="2"/>
  <c r="AT275" i="2"/>
  <c r="AS275" i="2"/>
  <c r="AR275" i="2"/>
  <c r="AQ275" i="2"/>
  <c r="AP275" i="2"/>
  <c r="AO275" i="2"/>
  <c r="AN275" i="2"/>
  <c r="AM275" i="2"/>
  <c r="AL275" i="2"/>
  <c r="AR283" i="2"/>
  <c r="AQ283" i="2"/>
  <c r="AP283" i="2"/>
  <c r="AO283" i="2"/>
  <c r="AN283" i="2"/>
  <c r="AM283" i="2"/>
  <c r="AL283" i="2"/>
  <c r="AS283" i="2"/>
  <c r="AT283" i="2"/>
  <c r="AS291" i="2"/>
  <c r="AR291" i="2"/>
  <c r="AQ291" i="2"/>
  <c r="AP291" i="2"/>
  <c r="AO291" i="2"/>
  <c r="AN291" i="2"/>
  <c r="AM291" i="2"/>
  <c r="AL291" i="2"/>
  <c r="AT291" i="2"/>
  <c r="AT299" i="2"/>
  <c r="AS299" i="2"/>
  <c r="AR299" i="2"/>
  <c r="AQ299" i="2"/>
  <c r="AP299" i="2"/>
  <c r="AO299" i="2"/>
  <c r="AN299" i="2"/>
  <c r="AM299" i="2"/>
  <c r="AL299" i="2"/>
  <c r="AT338" i="2"/>
  <c r="AS338" i="2"/>
  <c r="AR338" i="2"/>
  <c r="AQ338" i="2"/>
  <c r="AP338" i="2"/>
  <c r="AO338" i="2"/>
  <c r="AN338" i="2"/>
  <c r="AM338" i="2"/>
  <c r="AL338" i="2"/>
  <c r="K323" i="2"/>
  <c r="AT49" i="1"/>
  <c r="AS49" i="1"/>
  <c r="AR49" i="1"/>
  <c r="AQ49" i="1"/>
  <c r="AP49" i="1"/>
  <c r="AO49" i="1"/>
  <c r="AN49" i="1"/>
  <c r="AM49" i="1"/>
  <c r="AL49" i="1"/>
  <c r="BA54" i="1"/>
  <c r="AZ54" i="1"/>
  <c r="AX54" i="1"/>
  <c r="BB54" i="1"/>
  <c r="BA50" i="1"/>
  <c r="AZ50" i="1"/>
  <c r="AX50" i="1"/>
  <c r="BB50" i="1"/>
  <c r="AC92" i="1"/>
  <c r="I92" i="1"/>
  <c r="AF92" i="1"/>
  <c r="AT75" i="1"/>
  <c r="AS75" i="1"/>
  <c r="AR75" i="1"/>
  <c r="AQ75" i="1"/>
  <c r="AP75" i="1"/>
  <c r="AO75" i="1"/>
  <c r="AN75" i="1"/>
  <c r="AM75" i="1"/>
  <c r="AL75" i="1"/>
  <c r="I65" i="1"/>
  <c r="AF65" i="1"/>
  <c r="AS113" i="1"/>
  <c r="AR113" i="1"/>
  <c r="AQ113" i="1"/>
  <c r="AP113" i="1"/>
  <c r="AO113" i="1"/>
  <c r="AN113" i="1"/>
  <c r="AM113" i="1"/>
  <c r="AL113" i="1"/>
  <c r="AT113" i="1"/>
  <c r="I85" i="1"/>
  <c r="AF85" i="1"/>
  <c r="AC85" i="1"/>
  <c r="AC119" i="1"/>
  <c r="I119" i="1"/>
  <c r="AB103" i="1"/>
  <c r="I103" i="1"/>
  <c r="AF103" i="1"/>
  <c r="AC103" i="1"/>
  <c r="AF115" i="1"/>
  <c r="AC115" i="1"/>
  <c r="I115" i="1"/>
  <c r="AT134" i="1"/>
  <c r="AS134" i="1"/>
  <c r="AR134" i="1"/>
  <c r="AQ134" i="1"/>
  <c r="AP134" i="1"/>
  <c r="AO134" i="1"/>
  <c r="AN134" i="1"/>
  <c r="AM134" i="1"/>
  <c r="AL134" i="1"/>
  <c r="AT157" i="1"/>
  <c r="AS157" i="1"/>
  <c r="AR157" i="1"/>
  <c r="AQ157" i="1"/>
  <c r="AP157" i="1"/>
  <c r="AO157" i="1"/>
  <c r="AN157" i="1"/>
  <c r="AM157" i="1"/>
  <c r="AL157" i="1"/>
  <c r="AT108" i="1"/>
  <c r="AS108" i="1"/>
  <c r="AR108" i="1"/>
  <c r="AQ108" i="1"/>
  <c r="AP108" i="1"/>
  <c r="AO108" i="1"/>
  <c r="AN108" i="1"/>
  <c r="AM108" i="1"/>
  <c r="AL108" i="1"/>
  <c r="I131" i="1"/>
  <c r="AC131" i="1"/>
  <c r="AT167" i="1"/>
  <c r="AS167" i="1"/>
  <c r="AR167" i="1"/>
  <c r="AQ167" i="1"/>
  <c r="AP167" i="1"/>
  <c r="AO167" i="1"/>
  <c r="AN167" i="1"/>
  <c r="AM167" i="1"/>
  <c r="AL167" i="1"/>
  <c r="AC168" i="1"/>
  <c r="AF168" i="1"/>
  <c r="I168" i="1"/>
  <c r="AT138" i="1"/>
  <c r="AS138" i="1"/>
  <c r="AR138" i="1"/>
  <c r="AQ138" i="1"/>
  <c r="AP138" i="1"/>
  <c r="AO138" i="1"/>
  <c r="AN138" i="1"/>
  <c r="AM138" i="1"/>
  <c r="AL138" i="1"/>
  <c r="AC167" i="1"/>
  <c r="AF167" i="1"/>
  <c r="I167" i="1"/>
  <c r="AT151" i="1"/>
  <c r="AS151" i="1"/>
  <c r="AR151" i="1"/>
  <c r="AQ151" i="1"/>
  <c r="AP151" i="1"/>
  <c r="AO151" i="1"/>
  <c r="AN151" i="1"/>
  <c r="AM151" i="1"/>
  <c r="AL151" i="1"/>
  <c r="AS144" i="1"/>
  <c r="AR144" i="1"/>
  <c r="AQ144" i="1"/>
  <c r="AP144" i="1"/>
  <c r="AT144" i="1"/>
  <c r="AO144" i="1"/>
  <c r="AN144" i="1"/>
  <c r="AM144" i="1"/>
  <c r="AL144" i="1"/>
  <c r="AT161" i="1"/>
  <c r="AS161" i="1"/>
  <c r="AR161" i="1"/>
  <c r="AQ161" i="1"/>
  <c r="AP161" i="1"/>
  <c r="AO161" i="1"/>
  <c r="AN161" i="1"/>
  <c r="AM161" i="1"/>
  <c r="AL161" i="1"/>
  <c r="AS177" i="1"/>
  <c r="AR177" i="1"/>
  <c r="AQ177" i="1"/>
  <c r="AP177" i="1"/>
  <c r="AO177" i="1"/>
  <c r="AN177" i="1"/>
  <c r="AM177" i="1"/>
  <c r="AL177" i="1"/>
  <c r="AT177" i="1"/>
  <c r="AO185" i="1"/>
  <c r="AN185" i="1"/>
  <c r="AM185" i="1"/>
  <c r="AL185" i="1"/>
  <c r="AT185" i="1"/>
  <c r="AS185" i="1"/>
  <c r="AR185" i="1"/>
  <c r="AQ185" i="1"/>
  <c r="AP185" i="1"/>
  <c r="I212" i="1"/>
  <c r="AC212" i="1"/>
  <c r="AF212" i="1"/>
  <c r="J214" i="1"/>
  <c r="AR225" i="1"/>
  <c r="AQ225" i="1"/>
  <c r="AP225" i="1"/>
  <c r="AO225" i="1"/>
  <c r="AN225" i="1"/>
  <c r="AM225" i="1"/>
  <c r="AL225" i="1"/>
  <c r="AS225" i="1"/>
  <c r="AT225" i="1"/>
  <c r="AT239" i="1"/>
  <c r="AS239" i="1"/>
  <c r="AR239" i="1"/>
  <c r="AQ239" i="1"/>
  <c r="AP239" i="1"/>
  <c r="AO239" i="1"/>
  <c r="AN239" i="1"/>
  <c r="AM239" i="1"/>
  <c r="AL239" i="1"/>
  <c r="I247" i="1"/>
  <c r="I199" i="1"/>
  <c r="AF199" i="1"/>
  <c r="AT200" i="1"/>
  <c r="AS200" i="1"/>
  <c r="AR200" i="1"/>
  <c r="AQ200" i="1"/>
  <c r="AP200" i="1"/>
  <c r="AO200" i="1"/>
  <c r="AN200" i="1"/>
  <c r="AM200" i="1"/>
  <c r="AL200" i="1"/>
  <c r="AT254" i="1"/>
  <c r="AS254" i="1"/>
  <c r="AR254" i="1"/>
  <c r="AQ254" i="1"/>
  <c r="AP254" i="1"/>
  <c r="AO254" i="1"/>
  <c r="AN254" i="1"/>
  <c r="AM254" i="1"/>
  <c r="AL254" i="1"/>
  <c r="AT242" i="1"/>
  <c r="AS242" i="1"/>
  <c r="AR242" i="1"/>
  <c r="AQ242" i="1"/>
  <c r="AP242" i="1"/>
  <c r="AO242" i="1"/>
  <c r="AN242" i="1"/>
  <c r="AM242" i="1"/>
  <c r="AL242" i="1"/>
  <c r="AS279" i="1"/>
  <c r="AR279" i="1"/>
  <c r="AQ279" i="1"/>
  <c r="AP279" i="1"/>
  <c r="AO279" i="1"/>
  <c r="AN279" i="1"/>
  <c r="AM279" i="1"/>
  <c r="AL279" i="1"/>
  <c r="AT279" i="1"/>
  <c r="AT295" i="1"/>
  <c r="AS295" i="1"/>
  <c r="AR295" i="1"/>
  <c r="AQ295" i="1"/>
  <c r="AP295" i="1"/>
  <c r="AO295" i="1"/>
  <c r="AN295" i="1"/>
  <c r="AM295" i="1"/>
  <c r="AL295" i="1"/>
  <c r="AA269" i="1"/>
  <c r="I235" i="1"/>
  <c r="AF235" i="1"/>
  <c r="AO264" i="1"/>
  <c r="AN264" i="1"/>
  <c r="AM264" i="1"/>
  <c r="AL264" i="1"/>
  <c r="AT264" i="1"/>
  <c r="AS264" i="1"/>
  <c r="AR264" i="1"/>
  <c r="AQ264" i="1"/>
  <c r="AP264" i="1"/>
  <c r="I219" i="1"/>
  <c r="AF219" i="1"/>
  <c r="AC219" i="1"/>
  <c r="AS280" i="1"/>
  <c r="AR280" i="1"/>
  <c r="AQ280" i="1"/>
  <c r="AP280" i="1"/>
  <c r="AO280" i="1"/>
  <c r="AN280" i="1"/>
  <c r="AM280" i="1"/>
  <c r="AL280" i="1"/>
  <c r="AT280" i="1"/>
  <c r="BK10" i="2"/>
  <c r="BJ10" i="2"/>
  <c r="BI10" i="2"/>
  <c r="BH10" i="2"/>
  <c r="BG10" i="2"/>
  <c r="BF10" i="2"/>
  <c r="BE10" i="2"/>
  <c r="BD10" i="2"/>
  <c r="BC10" i="2"/>
  <c r="AC298" i="1"/>
  <c r="K298" i="1"/>
  <c r="AF298" i="1"/>
  <c r="AF312" i="1"/>
  <c r="K312" i="1"/>
  <c r="AC312" i="1"/>
  <c r="AS290" i="1"/>
  <c r="AR290" i="1"/>
  <c r="AQ290" i="1"/>
  <c r="AP290" i="1"/>
  <c r="AO290" i="1"/>
  <c r="AN290" i="1"/>
  <c r="AM290" i="1"/>
  <c r="AL290" i="1"/>
  <c r="AT290" i="1"/>
  <c r="AF328" i="1"/>
  <c r="AC328" i="1"/>
  <c r="K328" i="1"/>
  <c r="K345" i="1"/>
  <c r="AF345" i="1"/>
  <c r="AS337" i="1"/>
  <c r="AR337" i="1"/>
  <c r="AQ337" i="1"/>
  <c r="AP337" i="1"/>
  <c r="AO337" i="1"/>
  <c r="AN337" i="1"/>
  <c r="AM337" i="1"/>
  <c r="AL337" i="1"/>
  <c r="AT337" i="1"/>
  <c r="AT353" i="1"/>
  <c r="AS353" i="1"/>
  <c r="AR353" i="1"/>
  <c r="AQ353" i="1"/>
  <c r="AP353" i="1"/>
  <c r="AO353" i="1"/>
  <c r="AN353" i="1"/>
  <c r="AM353" i="1"/>
  <c r="AL353" i="1"/>
  <c r="AC293" i="1"/>
  <c r="I293" i="1"/>
  <c r="AF293" i="1"/>
  <c r="AS283" i="1"/>
  <c r="AR283" i="1"/>
  <c r="AQ283" i="1"/>
  <c r="AP283" i="1"/>
  <c r="AO283" i="1"/>
  <c r="AN283" i="1"/>
  <c r="AM283" i="1"/>
  <c r="AL283" i="1"/>
  <c r="AT283" i="1"/>
  <c r="AC277" i="1"/>
  <c r="I277" i="1"/>
  <c r="AF277" i="1"/>
  <c r="AA327" i="1"/>
  <c r="AD327" i="1"/>
  <c r="BI22" i="2"/>
  <c r="BH22" i="2"/>
  <c r="BG22" i="2"/>
  <c r="BF22" i="2"/>
  <c r="BE22" i="2"/>
  <c r="BD22" i="2"/>
  <c r="BC22" i="2"/>
  <c r="BJ22" i="2"/>
  <c r="BK22" i="2"/>
  <c r="K356" i="1"/>
  <c r="AC356" i="1"/>
  <c r="AF356" i="1"/>
  <c r="BK9" i="2"/>
  <c r="BJ9" i="2"/>
  <c r="BI9" i="2"/>
  <c r="BH9" i="2"/>
  <c r="BG9" i="2"/>
  <c r="BF9" i="2"/>
  <c r="BE9" i="2"/>
  <c r="BD9" i="2"/>
  <c r="BC9" i="2"/>
  <c r="BK13" i="2"/>
  <c r="BJ13" i="2"/>
  <c r="BI13" i="2"/>
  <c r="BH13" i="2"/>
  <c r="BG13" i="2"/>
  <c r="BF13" i="2"/>
  <c r="BE13" i="2"/>
  <c r="BD13" i="2"/>
  <c r="BC13" i="2"/>
  <c r="K342" i="1"/>
  <c r="AP330" i="1"/>
  <c r="AO330" i="1"/>
  <c r="AN330" i="1"/>
  <c r="AM330" i="1"/>
  <c r="AL330" i="1"/>
  <c r="AS330" i="1"/>
  <c r="AR330" i="1"/>
  <c r="AQ330" i="1"/>
  <c r="AT330" i="1"/>
  <c r="AT355" i="1"/>
  <c r="AS355" i="1"/>
  <c r="AR355" i="1"/>
  <c r="AQ355" i="1"/>
  <c r="AP355" i="1"/>
  <c r="AO355" i="1"/>
  <c r="AN355" i="1"/>
  <c r="AM355" i="1"/>
  <c r="AL355" i="1"/>
  <c r="AT357" i="1"/>
  <c r="AS357" i="1"/>
  <c r="AR357" i="1"/>
  <c r="AQ357" i="1"/>
  <c r="AP357" i="1"/>
  <c r="AO357" i="1"/>
  <c r="AN357" i="1"/>
  <c r="AM357" i="1"/>
  <c r="AL357" i="1"/>
  <c r="I43" i="2"/>
  <c r="AB43" i="2"/>
  <c r="AD43" i="2"/>
  <c r="AE43" i="2"/>
  <c r="BO36" i="2"/>
  <c r="BQ36" i="2"/>
  <c r="BR35" i="2"/>
  <c r="BS35" i="2"/>
  <c r="BA36" i="2"/>
  <c r="BB36" i="2"/>
  <c r="BP36" i="2"/>
  <c r="I24" i="2"/>
  <c r="I32" i="2"/>
  <c r="I37" i="2"/>
  <c r="I29" i="2"/>
  <c r="I49" i="2"/>
  <c r="AS54" i="2"/>
  <c r="AR54" i="2"/>
  <c r="AQ54" i="2"/>
  <c r="AP54" i="2"/>
  <c r="AO54" i="2"/>
  <c r="AN54" i="2"/>
  <c r="AM54" i="2"/>
  <c r="AL54" i="2"/>
  <c r="AT54" i="2"/>
  <c r="I57" i="2"/>
  <c r="AT100" i="2"/>
  <c r="AS100" i="2"/>
  <c r="AR100" i="2"/>
  <c r="AQ100" i="2"/>
  <c r="AP100" i="2"/>
  <c r="AO100" i="2"/>
  <c r="AN100" i="2"/>
  <c r="AM100" i="2"/>
  <c r="AL100" i="2"/>
  <c r="AS132" i="2"/>
  <c r="AR132" i="2"/>
  <c r="AQ132" i="2"/>
  <c r="AP132" i="2"/>
  <c r="AO132" i="2"/>
  <c r="AN132" i="2"/>
  <c r="AM132" i="2"/>
  <c r="AL132" i="2"/>
  <c r="AT132" i="2"/>
  <c r="AQ83" i="2"/>
  <c r="AP83" i="2"/>
  <c r="AO83" i="2"/>
  <c r="AN83" i="2"/>
  <c r="AM83" i="2"/>
  <c r="AL83" i="2"/>
  <c r="AT83" i="2"/>
  <c r="AS83" i="2"/>
  <c r="AR83" i="2"/>
  <c r="BR33" i="2"/>
  <c r="BS33" i="2"/>
  <c r="I104" i="2"/>
  <c r="I128" i="2"/>
  <c r="I110" i="2"/>
  <c r="AZ38" i="2"/>
  <c r="AX38" i="2"/>
  <c r="AS136" i="2"/>
  <c r="AR136" i="2"/>
  <c r="AQ136" i="2"/>
  <c r="AP136" i="2"/>
  <c r="AO136" i="2"/>
  <c r="AN136" i="2"/>
  <c r="AM136" i="2"/>
  <c r="AL136" i="2"/>
  <c r="AT136" i="2"/>
  <c r="AQ184" i="2"/>
  <c r="AP184" i="2"/>
  <c r="AO184" i="2"/>
  <c r="AN184" i="2"/>
  <c r="AM184" i="2"/>
  <c r="AL184" i="2"/>
  <c r="AT184" i="2"/>
  <c r="AS184" i="2"/>
  <c r="AR184" i="2"/>
  <c r="AT131" i="2"/>
  <c r="AS131" i="2"/>
  <c r="AR131" i="2"/>
  <c r="AQ131" i="2"/>
  <c r="AP131" i="2"/>
  <c r="AO131" i="2"/>
  <c r="AN131" i="2"/>
  <c r="AM131" i="2"/>
  <c r="AL131" i="2"/>
  <c r="J147" i="2"/>
  <c r="I87" i="2"/>
  <c r="I155" i="2"/>
  <c r="AS214" i="2"/>
  <c r="AR214" i="2"/>
  <c r="AQ214" i="2"/>
  <c r="AT214" i="2"/>
  <c r="AP214" i="2"/>
  <c r="AO214" i="2"/>
  <c r="AN214" i="2"/>
  <c r="AM214" i="2"/>
  <c r="AL214" i="2"/>
  <c r="AT135" i="2"/>
  <c r="AR135" i="2"/>
  <c r="AQ135" i="2"/>
  <c r="AP135" i="2"/>
  <c r="AO135" i="2"/>
  <c r="AN135" i="2"/>
  <c r="AM135" i="2"/>
  <c r="AL135" i="2"/>
  <c r="AS135" i="2"/>
  <c r="I91" i="2"/>
  <c r="J165" i="2"/>
  <c r="I180" i="2"/>
  <c r="I196" i="2"/>
  <c r="I212" i="2"/>
  <c r="AS201" i="2"/>
  <c r="AR201" i="2"/>
  <c r="AQ201" i="2"/>
  <c r="AP201" i="2"/>
  <c r="AO201" i="2"/>
  <c r="AN201" i="2"/>
  <c r="AM201" i="2"/>
  <c r="AL201" i="2"/>
  <c r="AT201" i="2"/>
  <c r="AA242" i="2"/>
  <c r="I168" i="2"/>
  <c r="I195" i="2"/>
  <c r="AT144" i="2"/>
  <c r="AS144" i="2"/>
  <c r="AR144" i="2"/>
  <c r="AQ144" i="2"/>
  <c r="AP144" i="2"/>
  <c r="AO144" i="2"/>
  <c r="AN144" i="2"/>
  <c r="AM144" i="2"/>
  <c r="AL144" i="2"/>
  <c r="AS173" i="2"/>
  <c r="AR173" i="2"/>
  <c r="AQ173" i="2"/>
  <c r="AP173" i="2"/>
  <c r="AO173" i="2"/>
  <c r="AN173" i="2"/>
  <c r="AM173" i="2"/>
  <c r="AL173" i="2"/>
  <c r="AT173" i="2"/>
  <c r="I220" i="2"/>
  <c r="AT199" i="2"/>
  <c r="AS199" i="2"/>
  <c r="AR199" i="2"/>
  <c r="AQ199" i="2"/>
  <c r="AP199" i="2"/>
  <c r="AO199" i="2"/>
  <c r="AN199" i="2"/>
  <c r="AM199" i="2"/>
  <c r="AL199" i="2"/>
  <c r="I177" i="2"/>
  <c r="I242" i="2"/>
  <c r="AD242" i="2"/>
  <c r="AB242" i="2"/>
  <c r="AE242" i="2"/>
  <c r="J160" i="2"/>
  <c r="I223" i="2"/>
  <c r="AR221" i="2"/>
  <c r="AQ221" i="2"/>
  <c r="AP221" i="2"/>
  <c r="AO221" i="2"/>
  <c r="AN221" i="2"/>
  <c r="AM221" i="2"/>
  <c r="AL221" i="2"/>
  <c r="AS221" i="2"/>
  <c r="AT221" i="2"/>
  <c r="AT260" i="2"/>
  <c r="AS260" i="2"/>
  <c r="AR260" i="2"/>
  <c r="AQ260" i="2"/>
  <c r="AP260" i="2"/>
  <c r="AO260" i="2"/>
  <c r="AN260" i="2"/>
  <c r="AM260" i="2"/>
  <c r="AL260" i="2"/>
  <c r="AS268" i="2"/>
  <c r="AR268" i="2"/>
  <c r="AT268" i="2"/>
  <c r="AQ268" i="2"/>
  <c r="AP268" i="2"/>
  <c r="AO268" i="2"/>
  <c r="AN268" i="2"/>
  <c r="AM268" i="2"/>
  <c r="AL268" i="2"/>
  <c r="AT276" i="2"/>
  <c r="AS276" i="2"/>
  <c r="AR276" i="2"/>
  <c r="AQ276" i="2"/>
  <c r="AP276" i="2"/>
  <c r="AO276" i="2"/>
  <c r="AN276" i="2"/>
  <c r="AM276" i="2"/>
  <c r="AL276" i="2"/>
  <c r="AS284" i="2"/>
  <c r="AT284" i="2"/>
  <c r="AR284" i="2"/>
  <c r="AQ284" i="2"/>
  <c r="AP284" i="2"/>
  <c r="AO284" i="2"/>
  <c r="AN284" i="2"/>
  <c r="AM284" i="2"/>
  <c r="AL284" i="2"/>
  <c r="AS292" i="2"/>
  <c r="AR292" i="2"/>
  <c r="AQ292" i="2"/>
  <c r="AP292" i="2"/>
  <c r="AO292" i="2"/>
  <c r="AN292" i="2"/>
  <c r="AM292" i="2"/>
  <c r="AL292" i="2"/>
  <c r="AT292" i="2"/>
  <c r="AT300" i="2"/>
  <c r="AS300" i="2"/>
  <c r="AR300" i="2"/>
  <c r="AQ300" i="2"/>
  <c r="AP300" i="2"/>
  <c r="AO300" i="2"/>
  <c r="AN300" i="2"/>
  <c r="AM300" i="2"/>
  <c r="AL300" i="2"/>
  <c r="I265" i="2"/>
  <c r="I273" i="2"/>
  <c r="I281" i="2"/>
  <c r="I289" i="2"/>
  <c r="I297" i="2"/>
  <c r="I309" i="2"/>
  <c r="I331" i="2"/>
  <c r="AS266" i="2"/>
  <c r="AR266" i="2"/>
  <c r="AQ266" i="2"/>
  <c r="AP266" i="2"/>
  <c r="AO266" i="2"/>
  <c r="AN266" i="2"/>
  <c r="AM266" i="2"/>
  <c r="AL266" i="2"/>
  <c r="AT266" i="2"/>
  <c r="AT274" i="2"/>
  <c r="AS274" i="2"/>
  <c r="AR274" i="2"/>
  <c r="AQ274" i="2"/>
  <c r="AP274" i="2"/>
  <c r="AO274" i="2"/>
  <c r="AN274" i="2"/>
  <c r="AM274" i="2"/>
  <c r="AL274" i="2"/>
  <c r="AT282" i="2"/>
  <c r="AS282" i="2"/>
  <c r="AR282" i="2"/>
  <c r="AQ282" i="2"/>
  <c r="AP282" i="2"/>
  <c r="AO282" i="2"/>
  <c r="AN282" i="2"/>
  <c r="AM282" i="2"/>
  <c r="AL282" i="2"/>
  <c r="AS290" i="2"/>
  <c r="AT290" i="2"/>
  <c r="AO290" i="2"/>
  <c r="AN290" i="2"/>
  <c r="AM290" i="2"/>
  <c r="AL290" i="2"/>
  <c r="AR290" i="2"/>
  <c r="AQ290" i="2"/>
  <c r="AP290" i="2"/>
  <c r="AT298" i="2"/>
  <c r="AS298" i="2"/>
  <c r="AR298" i="2"/>
  <c r="AQ298" i="2"/>
  <c r="AP298" i="2"/>
  <c r="AO298" i="2"/>
  <c r="AN298" i="2"/>
  <c r="AM298" i="2"/>
  <c r="AL298" i="2"/>
  <c r="AS306" i="2"/>
  <c r="AT306" i="2"/>
  <c r="AR306" i="2"/>
  <c r="AQ306" i="2"/>
  <c r="AP306" i="2"/>
  <c r="AO306" i="2"/>
  <c r="AN306" i="2"/>
  <c r="AM306" i="2"/>
  <c r="AL306" i="2"/>
  <c r="AA318" i="2"/>
  <c r="AT311" i="2"/>
  <c r="AS311" i="2"/>
  <c r="AR311" i="2"/>
  <c r="AQ311" i="2"/>
  <c r="AP311" i="2"/>
  <c r="AO311" i="2"/>
  <c r="AN311" i="2"/>
  <c r="AM311" i="2"/>
  <c r="AL311" i="2"/>
  <c r="I259" i="2"/>
  <c r="I267" i="2"/>
  <c r="I275" i="2"/>
  <c r="I283" i="2"/>
  <c r="I291" i="2"/>
  <c r="K299" i="2"/>
  <c r="AT331" i="2"/>
  <c r="AS331" i="2"/>
  <c r="AR331" i="2"/>
  <c r="AQ331" i="2"/>
  <c r="AP331" i="2"/>
  <c r="AO331" i="2"/>
  <c r="AN331" i="2"/>
  <c r="AM331" i="2"/>
  <c r="AL331" i="2"/>
  <c r="E16" i="3"/>
  <c r="AT23" i="1"/>
  <c r="AS23" i="1"/>
  <c r="AR23" i="1"/>
  <c r="AQ23" i="1"/>
  <c r="AP23" i="1"/>
  <c r="AO23" i="1"/>
  <c r="AN23" i="1"/>
  <c r="AM23" i="1"/>
  <c r="AL23" i="1"/>
  <c r="AC34" i="1"/>
  <c r="I34" i="1"/>
  <c r="AF34" i="1"/>
  <c r="I47" i="1"/>
  <c r="AZ24" i="1"/>
  <c r="AX24" i="1"/>
  <c r="AP29" i="1"/>
  <c r="AO29" i="1"/>
  <c r="AN29" i="1"/>
  <c r="AM29" i="1"/>
  <c r="AL29" i="1"/>
  <c r="AT29" i="1"/>
  <c r="AS29" i="1"/>
  <c r="AR29" i="1"/>
  <c r="AQ29" i="1"/>
  <c r="AB50" i="1"/>
  <c r="AC50" i="1"/>
  <c r="I50" i="1"/>
  <c r="AD50" i="1"/>
  <c r="AE50" i="1"/>
  <c r="I52" i="1"/>
  <c r="AS78" i="1"/>
  <c r="AR78" i="1"/>
  <c r="AQ78" i="1"/>
  <c r="AP78" i="1"/>
  <c r="AO78" i="1"/>
  <c r="AN78" i="1"/>
  <c r="AM78" i="1"/>
  <c r="AL78" i="1"/>
  <c r="AT78" i="1"/>
  <c r="AR66" i="1"/>
  <c r="AQ66" i="1"/>
  <c r="AP66" i="1"/>
  <c r="AO66" i="1"/>
  <c r="AN66" i="1"/>
  <c r="AM66" i="1"/>
  <c r="AL66" i="1"/>
  <c r="AS66" i="1"/>
  <c r="AT66" i="1"/>
  <c r="AT55" i="1"/>
  <c r="AS55" i="1"/>
  <c r="AR55" i="1"/>
  <c r="AQ55" i="1"/>
  <c r="AP55" i="1"/>
  <c r="AO55" i="1"/>
  <c r="AN55" i="1"/>
  <c r="AM55" i="1"/>
  <c r="AL55" i="1"/>
  <c r="AC66" i="1"/>
  <c r="I66" i="1"/>
  <c r="AF66" i="1"/>
  <c r="AF82" i="1"/>
  <c r="AB82" i="1"/>
  <c r="I82" i="1"/>
  <c r="AE82" i="1"/>
  <c r="AC82" i="1"/>
  <c r="AD82" i="1"/>
  <c r="AT87" i="1"/>
  <c r="AS87" i="1"/>
  <c r="AR87" i="1"/>
  <c r="AQ87" i="1"/>
  <c r="AP87" i="1"/>
  <c r="AO87" i="1"/>
  <c r="AN87" i="1"/>
  <c r="AM87" i="1"/>
  <c r="AL87" i="1"/>
  <c r="AT63" i="1"/>
  <c r="AS63" i="1"/>
  <c r="AR63" i="1"/>
  <c r="AQ63" i="1"/>
  <c r="AP63" i="1"/>
  <c r="AO63" i="1"/>
  <c r="AN63" i="1"/>
  <c r="AM63" i="1"/>
  <c r="AL63" i="1"/>
  <c r="AC75" i="1"/>
  <c r="I75" i="1"/>
  <c r="AF75" i="1"/>
  <c r="AC91" i="1"/>
  <c r="AB91" i="1"/>
  <c r="AD91" i="1"/>
  <c r="AE91" i="1"/>
  <c r="AF91" i="1"/>
  <c r="I91" i="1"/>
  <c r="I113" i="1"/>
  <c r="AC113" i="1"/>
  <c r="AR100" i="1"/>
  <c r="AQ100" i="1"/>
  <c r="AP100" i="1"/>
  <c r="AO100" i="1"/>
  <c r="AN100" i="1"/>
  <c r="AM100" i="1"/>
  <c r="AL100" i="1"/>
  <c r="AT100" i="1"/>
  <c r="AS100" i="1"/>
  <c r="AT107" i="1"/>
  <c r="AS107" i="1"/>
  <c r="AR107" i="1"/>
  <c r="AQ107" i="1"/>
  <c r="AP107" i="1"/>
  <c r="AO107" i="1"/>
  <c r="AN107" i="1"/>
  <c r="AM107" i="1"/>
  <c r="AL107" i="1"/>
  <c r="AR119" i="1"/>
  <c r="AQ119" i="1"/>
  <c r="AP119" i="1"/>
  <c r="AO119" i="1"/>
  <c r="AN119" i="1"/>
  <c r="AM119" i="1"/>
  <c r="AL119" i="1"/>
  <c r="AT119" i="1"/>
  <c r="AS119" i="1"/>
  <c r="AA103" i="1"/>
  <c r="AE103" i="1"/>
  <c r="I104" i="1"/>
  <c r="AF104" i="1"/>
  <c r="AC104" i="1"/>
  <c r="AS145" i="1"/>
  <c r="AR145" i="1"/>
  <c r="AQ145" i="1"/>
  <c r="AP145" i="1"/>
  <c r="AO145" i="1"/>
  <c r="AN145" i="1"/>
  <c r="AM145" i="1"/>
  <c r="AL145" i="1"/>
  <c r="AT145" i="1"/>
  <c r="AR115" i="1"/>
  <c r="AQ115" i="1"/>
  <c r="AP115" i="1"/>
  <c r="AO115" i="1"/>
  <c r="AN115" i="1"/>
  <c r="AM115" i="1"/>
  <c r="AL115" i="1"/>
  <c r="AT115" i="1"/>
  <c r="AS115" i="1"/>
  <c r="AC134" i="1"/>
  <c r="AF134" i="1"/>
  <c r="J134" i="1"/>
  <c r="AS188" i="1"/>
  <c r="AR188" i="1"/>
  <c r="AQ188" i="1"/>
  <c r="AP188" i="1"/>
  <c r="AO188" i="1"/>
  <c r="AN188" i="1"/>
  <c r="AM188" i="1"/>
  <c r="AL188" i="1"/>
  <c r="AT188" i="1"/>
  <c r="AS180" i="1"/>
  <c r="AR180" i="1"/>
  <c r="AQ180" i="1"/>
  <c r="AP180" i="1"/>
  <c r="AO180" i="1"/>
  <c r="AN180" i="1"/>
  <c r="AM180" i="1"/>
  <c r="AL180" i="1"/>
  <c r="AT180" i="1"/>
  <c r="AS189" i="1"/>
  <c r="AR189" i="1"/>
  <c r="AQ189" i="1"/>
  <c r="AP189" i="1"/>
  <c r="AO189" i="1"/>
  <c r="AN189" i="1"/>
  <c r="AM189" i="1"/>
  <c r="AL189" i="1"/>
  <c r="AT189" i="1"/>
  <c r="AA170" i="1"/>
  <c r="AC151" i="1"/>
  <c r="I151" i="1"/>
  <c r="AF151" i="1"/>
  <c r="AT156" i="1"/>
  <c r="AR156" i="1"/>
  <c r="AQ156" i="1"/>
  <c r="AP156" i="1"/>
  <c r="AO156" i="1"/>
  <c r="AN156" i="1"/>
  <c r="AM156" i="1"/>
  <c r="AL156" i="1"/>
  <c r="AS156" i="1"/>
  <c r="AF190" i="1"/>
  <c r="AC190" i="1"/>
  <c r="I190" i="1"/>
  <c r="AC144" i="1"/>
  <c r="J144" i="1"/>
  <c r="AF144" i="1"/>
  <c r="J161" i="1"/>
  <c r="AF161" i="1"/>
  <c r="AC161" i="1"/>
  <c r="AS173" i="1"/>
  <c r="AR173" i="1"/>
  <c r="AQ173" i="1"/>
  <c r="AP173" i="1"/>
  <c r="AO173" i="1"/>
  <c r="AN173" i="1"/>
  <c r="AM173" i="1"/>
  <c r="AL173" i="1"/>
  <c r="AT173" i="1"/>
  <c r="J185" i="1"/>
  <c r="AF185" i="1"/>
  <c r="AC185" i="1"/>
  <c r="AS195" i="1"/>
  <c r="AR195" i="1"/>
  <c r="AQ195" i="1"/>
  <c r="AP195" i="1"/>
  <c r="AO195" i="1"/>
  <c r="AN195" i="1"/>
  <c r="AM195" i="1"/>
  <c r="AL195" i="1"/>
  <c r="AT195" i="1"/>
  <c r="AT202" i="1"/>
  <c r="AS202" i="1"/>
  <c r="AR202" i="1"/>
  <c r="AN202" i="1"/>
  <c r="AM202" i="1"/>
  <c r="AL202" i="1"/>
  <c r="AQ202" i="1"/>
  <c r="AP202" i="1"/>
  <c r="AO202" i="1"/>
  <c r="AT211" i="1"/>
  <c r="AS211" i="1"/>
  <c r="AR211" i="1"/>
  <c r="AQ211" i="1"/>
  <c r="AP211" i="1"/>
  <c r="AO211" i="1"/>
  <c r="AN211" i="1"/>
  <c r="AM211" i="1"/>
  <c r="AL211" i="1"/>
  <c r="AT247" i="1"/>
  <c r="AS247" i="1"/>
  <c r="AR247" i="1"/>
  <c r="AQ247" i="1"/>
  <c r="AP247" i="1"/>
  <c r="AO247" i="1"/>
  <c r="AN247" i="1"/>
  <c r="AM247" i="1"/>
  <c r="AL247" i="1"/>
  <c r="AS181" i="1"/>
  <c r="AR181" i="1"/>
  <c r="AQ181" i="1"/>
  <c r="AP181" i="1"/>
  <c r="AO181" i="1"/>
  <c r="AN181" i="1"/>
  <c r="AM181" i="1"/>
  <c r="AL181" i="1"/>
  <c r="AT181" i="1"/>
  <c r="AC200" i="1"/>
  <c r="I200" i="1"/>
  <c r="AF200" i="1"/>
  <c r="AF225" i="1"/>
  <c r="I225" i="1"/>
  <c r="AC225" i="1"/>
  <c r="AP272" i="1"/>
  <c r="AO272" i="1"/>
  <c r="AN272" i="1"/>
  <c r="AM272" i="1"/>
  <c r="AL272" i="1"/>
  <c r="AT272" i="1"/>
  <c r="AS272" i="1"/>
  <c r="AR272" i="1"/>
  <c r="AQ272" i="1"/>
  <c r="AC254" i="1"/>
  <c r="I254" i="1"/>
  <c r="AF254" i="1"/>
  <c r="AT246" i="1"/>
  <c r="AS246" i="1"/>
  <c r="AR246" i="1"/>
  <c r="AQ246" i="1"/>
  <c r="AP246" i="1"/>
  <c r="AO246" i="1"/>
  <c r="AN246" i="1"/>
  <c r="AM246" i="1"/>
  <c r="AL246" i="1"/>
  <c r="AC242" i="1"/>
  <c r="I242" i="1"/>
  <c r="AF242" i="1"/>
  <c r="AT270" i="1"/>
  <c r="AO270" i="1"/>
  <c r="AN270" i="1"/>
  <c r="AM270" i="1"/>
  <c r="AL270" i="1"/>
  <c r="AR270" i="1"/>
  <c r="AQ270" i="1"/>
  <c r="AP270" i="1"/>
  <c r="AS270" i="1"/>
  <c r="AR258" i="1"/>
  <c r="AQ258" i="1"/>
  <c r="AP258" i="1"/>
  <c r="AO258" i="1"/>
  <c r="AN258" i="1"/>
  <c r="AM258" i="1"/>
  <c r="AL258" i="1"/>
  <c r="AT258" i="1"/>
  <c r="AS258" i="1"/>
  <c r="I264" i="1"/>
  <c r="AT297" i="1"/>
  <c r="AS297" i="1"/>
  <c r="AR297" i="1"/>
  <c r="AQ297" i="1"/>
  <c r="AP297" i="1"/>
  <c r="AO297" i="1"/>
  <c r="AN297" i="1"/>
  <c r="AM297" i="1"/>
  <c r="AL297" i="1"/>
  <c r="AR322" i="1"/>
  <c r="AQ322" i="1"/>
  <c r="AP322" i="1"/>
  <c r="AO322" i="1"/>
  <c r="AN322" i="1"/>
  <c r="AM322" i="1"/>
  <c r="AL322" i="1"/>
  <c r="AS322" i="1"/>
  <c r="AT322" i="1"/>
  <c r="AT320" i="1"/>
  <c r="AS320" i="1"/>
  <c r="AR320" i="1"/>
  <c r="AQ320" i="1"/>
  <c r="AP320" i="1"/>
  <c r="AO320" i="1"/>
  <c r="AN320" i="1"/>
  <c r="AM320" i="1"/>
  <c r="AL320" i="1"/>
  <c r="AC290" i="1"/>
  <c r="K290" i="1"/>
  <c r="AF290" i="1"/>
  <c r="AC331" i="1"/>
  <c r="I331" i="1"/>
  <c r="AF331" i="1"/>
  <c r="AC347" i="1"/>
  <c r="J347" i="1"/>
  <c r="AF347" i="1"/>
  <c r="I274" i="1"/>
  <c r="AF274" i="1"/>
  <c r="AC274" i="1"/>
  <c r="AT299" i="1"/>
  <c r="AS299" i="1"/>
  <c r="AR299" i="1"/>
  <c r="AQ299" i="1"/>
  <c r="AP299" i="1"/>
  <c r="AO299" i="1"/>
  <c r="AN299" i="1"/>
  <c r="AM299" i="1"/>
  <c r="AL299" i="1"/>
  <c r="AT339" i="1"/>
  <c r="AS339" i="1"/>
  <c r="AR339" i="1"/>
  <c r="AQ339" i="1"/>
  <c r="AP339" i="1"/>
  <c r="AO339" i="1"/>
  <c r="AN339" i="1"/>
  <c r="AM339" i="1"/>
  <c r="AL339" i="1"/>
  <c r="AT307" i="1"/>
  <c r="AS307" i="1"/>
  <c r="AR307" i="1"/>
  <c r="AQ307" i="1"/>
  <c r="AP307" i="1"/>
  <c r="AO307" i="1"/>
  <c r="AN307" i="1"/>
  <c r="AM307" i="1"/>
  <c r="AL307" i="1"/>
  <c r="I283" i="1"/>
  <c r="K338" i="1"/>
  <c r="AC338" i="1"/>
  <c r="AT354" i="1"/>
  <c r="AS354" i="1"/>
  <c r="AR354" i="1"/>
  <c r="AQ354" i="1"/>
  <c r="AP354" i="1"/>
  <c r="AO354" i="1"/>
  <c r="AN354" i="1"/>
  <c r="AM354" i="1"/>
  <c r="AL354" i="1"/>
  <c r="BI23" i="2"/>
  <c r="BH23" i="2"/>
  <c r="BG23" i="2"/>
  <c r="BF23" i="2"/>
  <c r="BE23" i="2"/>
  <c r="BD23" i="2"/>
  <c r="BC23" i="2"/>
  <c r="BK23" i="2"/>
  <c r="BJ23" i="2"/>
  <c r="AS332" i="1"/>
  <c r="AR332" i="1"/>
  <c r="AQ332" i="1"/>
  <c r="AP332" i="1"/>
  <c r="AO332" i="1"/>
  <c r="AN332" i="1"/>
  <c r="AM332" i="1"/>
  <c r="AL332" i="1"/>
  <c r="AT332" i="1"/>
  <c r="K336" i="1"/>
  <c r="AF336" i="1"/>
  <c r="AC336" i="1"/>
  <c r="AS352" i="1"/>
  <c r="AR352" i="1"/>
  <c r="AQ352" i="1"/>
  <c r="AP352" i="1"/>
  <c r="AO352" i="1"/>
  <c r="AN352" i="1"/>
  <c r="AM352" i="1"/>
  <c r="AL352" i="1"/>
  <c r="AT352" i="1"/>
  <c r="AC355" i="1"/>
  <c r="K355" i="1"/>
  <c r="AF355" i="1"/>
  <c r="K350" i="1"/>
  <c r="AF350" i="1"/>
  <c r="AC350" i="1"/>
  <c r="AC357" i="1"/>
  <c r="K357" i="1"/>
  <c r="AF357" i="1"/>
  <c r="AZ32" i="2"/>
  <c r="AX32" i="2"/>
  <c r="AT26" i="2"/>
  <c r="AS26" i="2"/>
  <c r="AR26" i="2"/>
  <c r="AQ26" i="2"/>
  <c r="AP26" i="2"/>
  <c r="AO26" i="2"/>
  <c r="AN26" i="2"/>
  <c r="AM26" i="2"/>
  <c r="AL26" i="2"/>
  <c r="BO37" i="2"/>
  <c r="BA37" i="2"/>
  <c r="AZ37" i="2"/>
  <c r="AX37" i="2"/>
  <c r="BB37" i="2"/>
  <c r="BP37" i="2"/>
  <c r="AA46" i="2"/>
  <c r="AD46" i="2"/>
  <c r="AT30" i="2"/>
  <c r="AS30" i="2"/>
  <c r="AR30" i="2"/>
  <c r="AQ30" i="2"/>
  <c r="AP30" i="2"/>
  <c r="AO30" i="2"/>
  <c r="AN30" i="2"/>
  <c r="AM30" i="2"/>
  <c r="AL30" i="2"/>
  <c r="AB46" i="2"/>
  <c r="I46" i="2"/>
  <c r="AE46" i="2"/>
  <c r="AT49" i="2"/>
  <c r="AS49" i="2"/>
  <c r="AR49" i="2"/>
  <c r="AQ49" i="2"/>
  <c r="AP49" i="2"/>
  <c r="AO49" i="2"/>
  <c r="AN49" i="2"/>
  <c r="AM49" i="2"/>
  <c r="AL49" i="2"/>
  <c r="I52" i="2"/>
  <c r="AR57" i="2"/>
  <c r="AQ57" i="2"/>
  <c r="AP57" i="2"/>
  <c r="AO57" i="2"/>
  <c r="AN57" i="2"/>
  <c r="AM57" i="2"/>
  <c r="AL57" i="2"/>
  <c r="AS57" i="2"/>
  <c r="AT57" i="2"/>
  <c r="I60" i="2"/>
  <c r="AQ63" i="2"/>
  <c r="AP63" i="2"/>
  <c r="AO63" i="2"/>
  <c r="AN63" i="2"/>
  <c r="AM63" i="2"/>
  <c r="AL63" i="2"/>
  <c r="AR63" i="2"/>
  <c r="AT63" i="2"/>
  <c r="AS63" i="2"/>
  <c r="I83" i="2"/>
  <c r="AS68" i="2"/>
  <c r="AR68" i="2"/>
  <c r="AQ68" i="2"/>
  <c r="AP68" i="2"/>
  <c r="AO68" i="2"/>
  <c r="AN68" i="2"/>
  <c r="AM68" i="2"/>
  <c r="AL68" i="2"/>
  <c r="AT68" i="2"/>
  <c r="AR104" i="2"/>
  <c r="AQ104" i="2"/>
  <c r="AP104" i="2"/>
  <c r="AO104" i="2"/>
  <c r="AN104" i="2"/>
  <c r="AM104" i="2"/>
  <c r="AL104" i="2"/>
  <c r="AS104" i="2"/>
  <c r="AT104" i="2"/>
  <c r="AT128" i="2"/>
  <c r="AS128" i="2"/>
  <c r="AR128" i="2"/>
  <c r="AQ128" i="2"/>
  <c r="AP128" i="2"/>
  <c r="AO128" i="2"/>
  <c r="AN128" i="2"/>
  <c r="AM128" i="2"/>
  <c r="AL128" i="2"/>
  <c r="AS61" i="2"/>
  <c r="AR61" i="2"/>
  <c r="AQ61" i="2"/>
  <c r="AP61" i="2"/>
  <c r="AO61" i="2"/>
  <c r="AN61" i="2"/>
  <c r="AM61" i="2"/>
  <c r="AL61" i="2"/>
  <c r="AT61" i="2"/>
  <c r="AB102" i="2"/>
  <c r="AD102" i="2"/>
  <c r="I102" i="2"/>
  <c r="AE102" i="2"/>
  <c r="I136" i="2"/>
  <c r="AT192" i="2"/>
  <c r="AS192" i="2"/>
  <c r="AR192" i="2"/>
  <c r="AQ192" i="2"/>
  <c r="AP192" i="2"/>
  <c r="AO192" i="2"/>
  <c r="AN192" i="2"/>
  <c r="AM192" i="2"/>
  <c r="AL192" i="2"/>
  <c r="I131" i="2"/>
  <c r="I135" i="2"/>
  <c r="I166" i="2"/>
  <c r="AR180" i="2"/>
  <c r="AQ180" i="2"/>
  <c r="AP180" i="2"/>
  <c r="AO180" i="2"/>
  <c r="AN180" i="2"/>
  <c r="AM180" i="2"/>
  <c r="AL180" i="2"/>
  <c r="AT180" i="2"/>
  <c r="AS180" i="2"/>
  <c r="AS196" i="2"/>
  <c r="AR196" i="2"/>
  <c r="AQ196" i="2"/>
  <c r="AP196" i="2"/>
  <c r="AO196" i="2"/>
  <c r="AN196" i="2"/>
  <c r="AM196" i="2"/>
  <c r="AL196" i="2"/>
  <c r="AT196" i="2"/>
  <c r="AS212" i="2"/>
  <c r="AR212" i="2"/>
  <c r="AQ212" i="2"/>
  <c r="AP212" i="2"/>
  <c r="AO212" i="2"/>
  <c r="AN212" i="2"/>
  <c r="AM212" i="2"/>
  <c r="AL212" i="2"/>
  <c r="AT212" i="2"/>
  <c r="AT139" i="2"/>
  <c r="AS139" i="2"/>
  <c r="AR139" i="2"/>
  <c r="AQ139" i="2"/>
  <c r="AP139" i="2"/>
  <c r="AO139" i="2"/>
  <c r="AN139" i="2"/>
  <c r="AM139" i="2"/>
  <c r="AL139" i="2"/>
  <c r="AT103" i="2"/>
  <c r="AS103" i="2"/>
  <c r="AQ103" i="2"/>
  <c r="AP103" i="2"/>
  <c r="AO103" i="2"/>
  <c r="AN103" i="2"/>
  <c r="AM103" i="2"/>
  <c r="AL103" i="2"/>
  <c r="AR103" i="2"/>
  <c r="AS157" i="2"/>
  <c r="AR157" i="2"/>
  <c r="AQ157" i="2"/>
  <c r="AP157" i="2"/>
  <c r="AO157" i="2"/>
  <c r="AN157" i="2"/>
  <c r="AM157" i="2"/>
  <c r="AL157" i="2"/>
  <c r="AT157" i="2"/>
  <c r="I226" i="2"/>
  <c r="I201" i="2"/>
  <c r="J229" i="2"/>
  <c r="AE229" i="2"/>
  <c r="AB229" i="2"/>
  <c r="AD229" i="2"/>
  <c r="AR168" i="2"/>
  <c r="AQ168" i="2"/>
  <c r="AP168" i="2"/>
  <c r="AO168" i="2"/>
  <c r="AN168" i="2"/>
  <c r="AM168" i="2"/>
  <c r="AL168" i="2"/>
  <c r="AS168" i="2"/>
  <c r="AT168" i="2"/>
  <c r="AT211" i="2"/>
  <c r="AS211" i="2"/>
  <c r="AR211" i="2"/>
  <c r="AQ211" i="2"/>
  <c r="AP211" i="2"/>
  <c r="AO211" i="2"/>
  <c r="AN211" i="2"/>
  <c r="AM211" i="2"/>
  <c r="AL211" i="2"/>
  <c r="AK252" i="2"/>
  <c r="AI252" i="2"/>
  <c r="AH252" i="2"/>
  <c r="AJ252" i="2"/>
  <c r="J144" i="2"/>
  <c r="AT257" i="2"/>
  <c r="AS257" i="2"/>
  <c r="AR257" i="2"/>
  <c r="AQ257" i="2"/>
  <c r="AP257" i="2"/>
  <c r="AO257" i="2"/>
  <c r="AN257" i="2"/>
  <c r="AM257" i="2"/>
  <c r="AL257" i="2"/>
  <c r="I169" i="2"/>
  <c r="I199" i="2"/>
  <c r="AT209" i="2"/>
  <c r="AS209" i="2"/>
  <c r="AR209" i="2"/>
  <c r="AQ209" i="2"/>
  <c r="AP209" i="2"/>
  <c r="AO209" i="2"/>
  <c r="AN209" i="2"/>
  <c r="AM209" i="2"/>
  <c r="AL209" i="2"/>
  <c r="AS245" i="2"/>
  <c r="AR245" i="2"/>
  <c r="AQ245" i="2"/>
  <c r="AP245" i="2"/>
  <c r="AO245" i="2"/>
  <c r="AN245" i="2"/>
  <c r="AM245" i="2"/>
  <c r="AL245" i="2"/>
  <c r="AT245" i="2"/>
  <c r="AS181" i="2"/>
  <c r="AR181" i="2"/>
  <c r="AQ181" i="2"/>
  <c r="AP181" i="2"/>
  <c r="AO181" i="2"/>
  <c r="AN181" i="2"/>
  <c r="AM181" i="2"/>
  <c r="AL181" i="2"/>
  <c r="AT181" i="2"/>
  <c r="I236" i="2"/>
  <c r="AS191" i="2"/>
  <c r="AR191" i="2"/>
  <c r="AQ191" i="2"/>
  <c r="AP191" i="2"/>
  <c r="AO191" i="2"/>
  <c r="AN191" i="2"/>
  <c r="AM191" i="2"/>
  <c r="AL191" i="2"/>
  <c r="AT191" i="2"/>
  <c r="I221" i="2"/>
  <c r="AT251" i="2"/>
  <c r="AS251" i="2"/>
  <c r="AR251" i="2"/>
  <c r="AQ251" i="2"/>
  <c r="AP251" i="2"/>
  <c r="AO251" i="2"/>
  <c r="AN251" i="2"/>
  <c r="AM251" i="2"/>
  <c r="AL251" i="2"/>
  <c r="I260" i="2"/>
  <c r="I268" i="2"/>
  <c r="I276" i="2"/>
  <c r="I284" i="2"/>
  <c r="J292" i="2"/>
  <c r="J300" i="2"/>
  <c r="AT307" i="2"/>
  <c r="AS307" i="2"/>
  <c r="AR307" i="2"/>
  <c r="AQ307" i="2"/>
  <c r="AP307" i="2"/>
  <c r="AO307" i="2"/>
  <c r="AN307" i="2"/>
  <c r="AM307" i="2"/>
  <c r="AL307" i="2"/>
  <c r="AT243" i="2"/>
  <c r="AS243" i="2"/>
  <c r="AR243" i="2"/>
  <c r="AQ243" i="2"/>
  <c r="AP243" i="2"/>
  <c r="AO243" i="2"/>
  <c r="AN243" i="2"/>
  <c r="AM243" i="2"/>
  <c r="AL243" i="2"/>
  <c r="AT304" i="2"/>
  <c r="AS304" i="2"/>
  <c r="AR304" i="2"/>
  <c r="AQ304" i="2"/>
  <c r="AP304" i="2"/>
  <c r="AO304" i="2"/>
  <c r="AN304" i="2"/>
  <c r="AM304" i="2"/>
  <c r="AL304" i="2"/>
  <c r="I266" i="2"/>
  <c r="I274" i="2"/>
  <c r="I282" i="2"/>
  <c r="K290" i="2"/>
  <c r="K298" i="2"/>
  <c r="K306" i="2"/>
  <c r="I311" i="2"/>
  <c r="K327" i="2"/>
  <c r="K342" i="2"/>
  <c r="AT308" i="2"/>
  <c r="AS308" i="2"/>
  <c r="AR308" i="2"/>
  <c r="AQ308" i="2"/>
  <c r="AP308" i="2"/>
  <c r="AO308" i="2"/>
  <c r="AN308" i="2"/>
  <c r="AM308" i="2"/>
  <c r="AL308" i="2"/>
  <c r="AT340" i="2"/>
  <c r="AS340" i="2"/>
  <c r="AR340" i="2"/>
  <c r="AQ340" i="2"/>
  <c r="AP340" i="2"/>
  <c r="AO340" i="2"/>
  <c r="AN340" i="2"/>
  <c r="AM340" i="2"/>
  <c r="AL340" i="2"/>
  <c r="AR346" i="2"/>
  <c r="AQ346" i="2"/>
  <c r="AP346" i="2"/>
  <c r="AO346" i="2"/>
  <c r="AN346" i="2"/>
  <c r="AM346" i="2"/>
  <c r="AL346" i="2"/>
  <c r="AS346" i="2"/>
  <c r="AT346" i="2"/>
  <c r="AT305" i="2"/>
  <c r="AS305" i="2"/>
  <c r="AR305" i="2"/>
  <c r="AQ305" i="2"/>
  <c r="AP305" i="2"/>
  <c r="AO305" i="2"/>
  <c r="AN305" i="2"/>
  <c r="AM305" i="2"/>
  <c r="AL305" i="2"/>
  <c r="E18" i="3"/>
  <c r="I55" i="1"/>
  <c r="AC68" i="1"/>
  <c r="I68" i="1"/>
  <c r="AF68" i="1"/>
  <c r="I77" i="1"/>
  <c r="AF77" i="1"/>
  <c r="AC77" i="1"/>
  <c r="I67" i="1"/>
  <c r="I63" i="1"/>
  <c r="AC63" i="1"/>
  <c r="AF63" i="1"/>
  <c r="AS99" i="1"/>
  <c r="AR99" i="1"/>
  <c r="AQ99" i="1"/>
  <c r="AP99" i="1"/>
  <c r="AO99" i="1"/>
  <c r="AN99" i="1"/>
  <c r="AM99" i="1"/>
  <c r="AL99" i="1"/>
  <c r="AT99" i="1"/>
  <c r="AT102" i="1"/>
  <c r="AS102" i="1"/>
  <c r="AR102" i="1"/>
  <c r="AQ102" i="1"/>
  <c r="AP102" i="1"/>
  <c r="AO102" i="1"/>
  <c r="AN102" i="1"/>
  <c r="AM102" i="1"/>
  <c r="AL102" i="1"/>
  <c r="I107" i="1"/>
  <c r="AF107" i="1"/>
  <c r="AC107" i="1"/>
  <c r="AB132" i="1"/>
  <c r="AF132" i="1"/>
  <c r="I132" i="1"/>
  <c r="AC132" i="1"/>
  <c r="AD132" i="1"/>
  <c r="AE132" i="1"/>
  <c r="AS139" i="1"/>
  <c r="AR139" i="1"/>
  <c r="AQ139" i="1"/>
  <c r="AP139" i="1"/>
  <c r="AO139" i="1"/>
  <c r="AN139" i="1"/>
  <c r="AM139" i="1"/>
  <c r="AL139" i="1"/>
  <c r="AT139" i="1"/>
  <c r="AT126" i="1"/>
  <c r="AS126" i="1"/>
  <c r="AR126" i="1"/>
  <c r="AQ126" i="1"/>
  <c r="AP126" i="1"/>
  <c r="AO126" i="1"/>
  <c r="AN126" i="1"/>
  <c r="AM126" i="1"/>
  <c r="AL126" i="1"/>
  <c r="AS81" i="1"/>
  <c r="AR81" i="1"/>
  <c r="AQ81" i="1"/>
  <c r="AP81" i="1"/>
  <c r="AO81" i="1"/>
  <c r="AN81" i="1"/>
  <c r="AM81" i="1"/>
  <c r="AL81" i="1"/>
  <c r="AT81" i="1"/>
  <c r="AC108" i="1"/>
  <c r="AF108" i="1"/>
  <c r="I108" i="1"/>
  <c r="AT196" i="1"/>
  <c r="AS196" i="1"/>
  <c r="AR196" i="1"/>
  <c r="AQ196" i="1"/>
  <c r="AP196" i="1"/>
  <c r="AO196" i="1"/>
  <c r="AN196" i="1"/>
  <c r="AM196" i="1"/>
  <c r="AL196" i="1"/>
  <c r="AC140" i="1"/>
  <c r="I140" i="1"/>
  <c r="AF140" i="1"/>
  <c r="AC180" i="1"/>
  <c r="I180" i="1"/>
  <c r="AF180" i="1"/>
  <c r="AT197" i="1"/>
  <c r="AS197" i="1"/>
  <c r="AR197" i="1"/>
  <c r="AQ197" i="1"/>
  <c r="AP197" i="1"/>
  <c r="AO197" i="1"/>
  <c r="AN197" i="1"/>
  <c r="AM197" i="1"/>
  <c r="AL197" i="1"/>
  <c r="AC156" i="1"/>
  <c r="J156" i="1"/>
  <c r="AF156" i="1"/>
  <c r="AT190" i="1"/>
  <c r="AS190" i="1"/>
  <c r="AR190" i="1"/>
  <c r="AQ190" i="1"/>
  <c r="AP190" i="1"/>
  <c r="AO190" i="1"/>
  <c r="AN190" i="1"/>
  <c r="AM190" i="1"/>
  <c r="AL190" i="1"/>
  <c r="I173" i="1"/>
  <c r="AC195" i="1"/>
  <c r="I195" i="1"/>
  <c r="AF195" i="1"/>
  <c r="AC179" i="1"/>
  <c r="I179" i="1"/>
  <c r="AF179" i="1"/>
  <c r="AT215" i="1"/>
  <c r="AS215" i="1"/>
  <c r="AR215" i="1"/>
  <c r="AQ215" i="1"/>
  <c r="AP215" i="1"/>
  <c r="AO215" i="1"/>
  <c r="AN215" i="1"/>
  <c r="AM215" i="1"/>
  <c r="AL215" i="1"/>
  <c r="AS169" i="1"/>
  <c r="AR169" i="1"/>
  <c r="AQ169" i="1"/>
  <c r="AP169" i="1"/>
  <c r="AO169" i="1"/>
  <c r="AN169" i="1"/>
  <c r="AM169" i="1"/>
  <c r="AL169" i="1"/>
  <c r="AT169" i="1"/>
  <c r="AC202" i="1"/>
  <c r="I202" i="1"/>
  <c r="AF202" i="1"/>
  <c r="AC211" i="1"/>
  <c r="I211" i="1"/>
  <c r="AF211" i="1"/>
  <c r="AT203" i="1"/>
  <c r="AS203" i="1"/>
  <c r="AR203" i="1"/>
  <c r="AQ203" i="1"/>
  <c r="AP203" i="1"/>
  <c r="AO203" i="1"/>
  <c r="AN203" i="1"/>
  <c r="AM203" i="1"/>
  <c r="AL203" i="1"/>
  <c r="AF174" i="1"/>
  <c r="AC174" i="1"/>
  <c r="I174" i="1"/>
  <c r="AT262" i="1"/>
  <c r="AS262" i="1"/>
  <c r="AR262" i="1"/>
  <c r="AQ262" i="1"/>
  <c r="AP262" i="1"/>
  <c r="AO262" i="1"/>
  <c r="AN262" i="1"/>
  <c r="AM262" i="1"/>
  <c r="AL262" i="1"/>
  <c r="AT224" i="1"/>
  <c r="AS224" i="1"/>
  <c r="AR224" i="1"/>
  <c r="AQ224" i="1"/>
  <c r="AP224" i="1"/>
  <c r="AO224" i="1"/>
  <c r="AN224" i="1"/>
  <c r="AM224" i="1"/>
  <c r="AL224" i="1"/>
  <c r="AT263" i="1"/>
  <c r="AS263" i="1"/>
  <c r="AR263" i="1"/>
  <c r="AQ263" i="1"/>
  <c r="AP263" i="1"/>
  <c r="AO263" i="1"/>
  <c r="AN263" i="1"/>
  <c r="AM263" i="1"/>
  <c r="AL263" i="1"/>
  <c r="AC246" i="1"/>
  <c r="I246" i="1"/>
  <c r="AF246" i="1"/>
  <c r="AT267" i="1"/>
  <c r="AS267" i="1"/>
  <c r="AR267" i="1"/>
  <c r="AQ267" i="1"/>
  <c r="AP267" i="1"/>
  <c r="AO267" i="1"/>
  <c r="AN267" i="1"/>
  <c r="AM267" i="1"/>
  <c r="AL267" i="1"/>
  <c r="AC270" i="1"/>
  <c r="AF270" i="1"/>
  <c r="I270" i="1"/>
  <c r="AC258" i="1"/>
  <c r="AF258" i="1"/>
  <c r="I258" i="1"/>
  <c r="AF288" i="1"/>
  <c r="AC288" i="1"/>
  <c r="J288" i="1"/>
  <c r="AC297" i="1"/>
  <c r="I297" i="1"/>
  <c r="AF297" i="1"/>
  <c r="AT278" i="1"/>
  <c r="AS278" i="1"/>
  <c r="AR278" i="1"/>
  <c r="AQ278" i="1"/>
  <c r="AP278" i="1"/>
  <c r="AO278" i="1"/>
  <c r="AN278" i="1"/>
  <c r="AM278" i="1"/>
  <c r="AL278" i="1"/>
  <c r="AT328" i="1"/>
  <c r="AS328" i="1"/>
  <c r="AR328" i="1"/>
  <c r="AQ328" i="1"/>
  <c r="AP328" i="1"/>
  <c r="AO328" i="1"/>
  <c r="AN328" i="1"/>
  <c r="AM328" i="1"/>
  <c r="AL328" i="1"/>
  <c r="AC321" i="1"/>
  <c r="K321" i="1"/>
  <c r="AF321" i="1"/>
  <c r="AC333" i="1"/>
  <c r="I333" i="1"/>
  <c r="AF333" i="1"/>
  <c r="AC349" i="1"/>
  <c r="K349" i="1"/>
  <c r="AF349" i="1"/>
  <c r="AT274" i="1"/>
  <c r="AS274" i="1"/>
  <c r="AR274" i="1"/>
  <c r="AQ274" i="1"/>
  <c r="AP274" i="1"/>
  <c r="AO274" i="1"/>
  <c r="AN274" i="1"/>
  <c r="AM274" i="1"/>
  <c r="AL274" i="1"/>
  <c r="K299" i="1"/>
  <c r="AF299" i="1"/>
  <c r="AC299" i="1"/>
  <c r="AS341" i="1"/>
  <c r="AR341" i="1"/>
  <c r="AQ341" i="1"/>
  <c r="AP341" i="1"/>
  <c r="AO341" i="1"/>
  <c r="AN341" i="1"/>
  <c r="AM341" i="1"/>
  <c r="AL341" i="1"/>
  <c r="AT341" i="1"/>
  <c r="AS291" i="1"/>
  <c r="AR291" i="1"/>
  <c r="AQ291" i="1"/>
  <c r="AP291" i="1"/>
  <c r="AO291" i="1"/>
  <c r="AN291" i="1"/>
  <c r="AM291" i="1"/>
  <c r="AL291" i="1"/>
  <c r="AT291" i="1"/>
  <c r="I307" i="1"/>
  <c r="AF307" i="1"/>
  <c r="AC307" i="1"/>
  <c r="AS302" i="1"/>
  <c r="AR302" i="1"/>
  <c r="AQ302" i="1"/>
  <c r="AP302" i="1"/>
  <c r="AO302" i="1"/>
  <c r="AN302" i="1"/>
  <c r="AM302" i="1"/>
  <c r="AL302" i="1"/>
  <c r="AT302" i="1"/>
  <c r="AS356" i="1"/>
  <c r="AR356" i="1"/>
  <c r="AQ356" i="1"/>
  <c r="AP356" i="1"/>
  <c r="AO356" i="1"/>
  <c r="AN356" i="1"/>
  <c r="AM356" i="1"/>
  <c r="AL356" i="1"/>
  <c r="AT356" i="1"/>
  <c r="BJ5" i="2"/>
  <c r="BI5" i="2"/>
  <c r="BH5" i="2"/>
  <c r="BG5" i="2"/>
  <c r="BF5" i="2"/>
  <c r="BE5" i="2"/>
  <c r="BD5" i="2"/>
  <c r="BC5" i="2"/>
  <c r="BK5" i="2"/>
  <c r="K346" i="1"/>
  <c r="AF346" i="1"/>
  <c r="AT340" i="1"/>
  <c r="AS340" i="1"/>
  <c r="AR340" i="1"/>
  <c r="AQ340" i="1"/>
  <c r="AP340" i="1"/>
  <c r="AO340" i="1"/>
  <c r="AN340" i="1"/>
  <c r="AM340" i="1"/>
  <c r="AL340" i="1"/>
  <c r="K344" i="1"/>
  <c r="AT27" i="2"/>
  <c r="AS27" i="2"/>
  <c r="AR27" i="2"/>
  <c r="AQ27" i="2"/>
  <c r="AP27" i="2"/>
  <c r="AO27" i="2"/>
  <c r="AN27" i="2"/>
  <c r="AM27" i="2"/>
  <c r="AL27" i="2"/>
  <c r="I26" i="2"/>
  <c r="AT25" i="2"/>
  <c r="AS25" i="2"/>
  <c r="AR25" i="2"/>
  <c r="AQ25" i="2"/>
  <c r="AP25" i="2"/>
  <c r="AO25" i="2"/>
  <c r="AN25" i="2"/>
  <c r="AM25" i="2"/>
  <c r="AL25" i="2"/>
  <c r="AT33" i="2"/>
  <c r="AS33" i="2"/>
  <c r="AR33" i="2"/>
  <c r="AQ33" i="2"/>
  <c r="AP33" i="2"/>
  <c r="AO33" i="2"/>
  <c r="AN33" i="2"/>
  <c r="AM33" i="2"/>
  <c r="AL33" i="2"/>
  <c r="AZ27" i="2"/>
  <c r="AX27" i="2"/>
  <c r="AT34" i="2"/>
  <c r="AS34" i="2"/>
  <c r="AR34" i="2"/>
  <c r="AQ34" i="2"/>
  <c r="AP34" i="2"/>
  <c r="AO34" i="2"/>
  <c r="AN34" i="2"/>
  <c r="AM34" i="2"/>
  <c r="AL34" i="2"/>
  <c r="AT31" i="2"/>
  <c r="AS31" i="2"/>
  <c r="AR31" i="2"/>
  <c r="AQ31" i="2"/>
  <c r="AP31" i="2"/>
  <c r="AO31" i="2"/>
  <c r="AN31" i="2"/>
  <c r="AM31" i="2"/>
  <c r="AL31" i="2"/>
  <c r="I30" i="2"/>
  <c r="AT38" i="2"/>
  <c r="AS38" i="2"/>
  <c r="AR38" i="2"/>
  <c r="AQ38" i="2"/>
  <c r="AP38" i="2"/>
  <c r="AO38" i="2"/>
  <c r="AN38" i="2"/>
  <c r="AM38" i="2"/>
  <c r="AL38" i="2"/>
  <c r="AZ24" i="2"/>
  <c r="AX24" i="2"/>
  <c r="AT35" i="2"/>
  <c r="AS35" i="2"/>
  <c r="AR35" i="2"/>
  <c r="AQ35" i="2"/>
  <c r="AP35" i="2"/>
  <c r="AO35" i="2"/>
  <c r="AN35" i="2"/>
  <c r="AM35" i="2"/>
  <c r="AL35" i="2"/>
  <c r="AT52" i="2"/>
  <c r="AS52" i="2"/>
  <c r="AR52" i="2"/>
  <c r="AQ52" i="2"/>
  <c r="AP52" i="2"/>
  <c r="AO52" i="2"/>
  <c r="AN52" i="2"/>
  <c r="AM52" i="2"/>
  <c r="AL52" i="2"/>
  <c r="I55" i="2"/>
  <c r="AR60" i="2"/>
  <c r="AQ60" i="2"/>
  <c r="AP60" i="2"/>
  <c r="AO60" i="2"/>
  <c r="AN60" i="2"/>
  <c r="AM60" i="2"/>
  <c r="AL60" i="2"/>
  <c r="AS60" i="2"/>
  <c r="AT60" i="2"/>
  <c r="AT28" i="2"/>
  <c r="AS28" i="2"/>
  <c r="AR28" i="2"/>
  <c r="AQ28" i="2"/>
  <c r="AP28" i="2"/>
  <c r="AO28" i="2"/>
  <c r="AN28" i="2"/>
  <c r="AM28" i="2"/>
  <c r="AL28" i="2"/>
  <c r="AT108" i="2"/>
  <c r="AS108" i="2"/>
  <c r="AR108" i="2"/>
  <c r="AQ108" i="2"/>
  <c r="AP108" i="2"/>
  <c r="AO108" i="2"/>
  <c r="AN108" i="2"/>
  <c r="AM108" i="2"/>
  <c r="AL108" i="2"/>
  <c r="AS140" i="2"/>
  <c r="AR140" i="2"/>
  <c r="AQ140" i="2"/>
  <c r="AP140" i="2"/>
  <c r="AO140" i="2"/>
  <c r="AN140" i="2"/>
  <c r="AM140" i="2"/>
  <c r="AL140" i="2"/>
  <c r="AT140" i="2"/>
  <c r="AS66" i="2"/>
  <c r="AT66" i="2"/>
  <c r="AR66" i="2"/>
  <c r="AQ66" i="2"/>
  <c r="AP66" i="2"/>
  <c r="AO66" i="2"/>
  <c r="AN66" i="2"/>
  <c r="AM66" i="2"/>
  <c r="AL66" i="2"/>
  <c r="I63" i="2"/>
  <c r="I68" i="2"/>
  <c r="I112" i="2"/>
  <c r="BQ39" i="2"/>
  <c r="I61" i="2"/>
  <c r="I94" i="2"/>
  <c r="J157" i="2"/>
  <c r="AS200" i="2"/>
  <c r="AR200" i="2"/>
  <c r="AQ200" i="2"/>
  <c r="AP200" i="2"/>
  <c r="AO200" i="2"/>
  <c r="AN200" i="2"/>
  <c r="AM200" i="2"/>
  <c r="AL200" i="2"/>
  <c r="AT200" i="2"/>
  <c r="AT115" i="2"/>
  <c r="AS115" i="2"/>
  <c r="AR115" i="2"/>
  <c r="AQ115" i="2"/>
  <c r="AP115" i="2"/>
  <c r="AO115" i="2"/>
  <c r="AN115" i="2"/>
  <c r="AM115" i="2"/>
  <c r="AL115" i="2"/>
  <c r="I176" i="2"/>
  <c r="AT198" i="2"/>
  <c r="AS198" i="2"/>
  <c r="AR198" i="2"/>
  <c r="AQ198" i="2"/>
  <c r="AP198" i="2"/>
  <c r="AO198" i="2"/>
  <c r="AN198" i="2"/>
  <c r="AM198" i="2"/>
  <c r="AL198" i="2"/>
  <c r="AT172" i="2"/>
  <c r="AS172" i="2"/>
  <c r="AR172" i="2"/>
  <c r="AQ172" i="2"/>
  <c r="AP172" i="2"/>
  <c r="AO172" i="2"/>
  <c r="AN172" i="2"/>
  <c r="AM172" i="2"/>
  <c r="AL172" i="2"/>
  <c r="J139" i="2"/>
  <c r="I103" i="2"/>
  <c r="I178" i="2"/>
  <c r="I194" i="2"/>
  <c r="I210" i="2"/>
  <c r="AS226" i="2"/>
  <c r="AR226" i="2"/>
  <c r="AQ226" i="2"/>
  <c r="AP226" i="2"/>
  <c r="AO226" i="2"/>
  <c r="AN226" i="2"/>
  <c r="AM226" i="2"/>
  <c r="AL226" i="2"/>
  <c r="AT226" i="2"/>
  <c r="I234" i="2"/>
  <c r="I211" i="2"/>
  <c r="AT189" i="2"/>
  <c r="AS189" i="2"/>
  <c r="AR189" i="2"/>
  <c r="AQ189" i="2"/>
  <c r="AP189" i="2"/>
  <c r="AO189" i="2"/>
  <c r="AN189" i="2"/>
  <c r="AM189" i="2"/>
  <c r="AL189" i="2"/>
  <c r="AT258" i="2"/>
  <c r="AS258" i="2"/>
  <c r="AR258" i="2"/>
  <c r="AQ258" i="2"/>
  <c r="AP258" i="2"/>
  <c r="AO258" i="2"/>
  <c r="AN258" i="2"/>
  <c r="AM258" i="2"/>
  <c r="AL258" i="2"/>
  <c r="AT169" i="2"/>
  <c r="AS169" i="2"/>
  <c r="AR169" i="2"/>
  <c r="AQ169" i="2"/>
  <c r="AP169" i="2"/>
  <c r="AO169" i="2"/>
  <c r="AN169" i="2"/>
  <c r="AM169" i="2"/>
  <c r="AL169" i="2"/>
  <c r="AS244" i="2"/>
  <c r="AR244" i="2"/>
  <c r="AQ244" i="2"/>
  <c r="AP244" i="2"/>
  <c r="AO244" i="2"/>
  <c r="AN244" i="2"/>
  <c r="AM244" i="2"/>
  <c r="AL244" i="2"/>
  <c r="AT244" i="2"/>
  <c r="I174" i="2"/>
  <c r="I209" i="2"/>
  <c r="AS246" i="2"/>
  <c r="AR246" i="2"/>
  <c r="AQ246" i="2"/>
  <c r="AP246" i="2"/>
  <c r="AO246" i="2"/>
  <c r="AN246" i="2"/>
  <c r="AM246" i="2"/>
  <c r="AL246" i="2"/>
  <c r="AT246" i="2"/>
  <c r="I257" i="2"/>
  <c r="AT187" i="2"/>
  <c r="AS187" i="2"/>
  <c r="AR187" i="2"/>
  <c r="AQ187" i="2"/>
  <c r="AP187" i="2"/>
  <c r="AO187" i="2"/>
  <c r="AN187" i="2"/>
  <c r="AM187" i="2"/>
  <c r="AL187" i="2"/>
  <c r="I181" i="2"/>
  <c r="AT215" i="2"/>
  <c r="AS215" i="2"/>
  <c r="AR215" i="2"/>
  <c r="AQ215" i="2"/>
  <c r="AP215" i="2"/>
  <c r="AO215" i="2"/>
  <c r="AN215" i="2"/>
  <c r="AM215" i="2"/>
  <c r="AL215" i="2"/>
  <c r="I240" i="2"/>
  <c r="AD240" i="2"/>
  <c r="AE240" i="2"/>
  <c r="AB240" i="2"/>
  <c r="I191" i="2"/>
  <c r="AB248" i="2"/>
  <c r="I248" i="2"/>
  <c r="AE248" i="2"/>
  <c r="AD248" i="2"/>
  <c r="I307" i="2"/>
  <c r="I243" i="2"/>
  <c r="K304" i="2"/>
  <c r="I247" i="2"/>
  <c r="AT332" i="2"/>
  <c r="AS332" i="2"/>
  <c r="AR332" i="2"/>
  <c r="AQ332" i="2"/>
  <c r="AP332" i="2"/>
  <c r="AO332" i="2"/>
  <c r="AN332" i="2"/>
  <c r="AM332" i="2"/>
  <c r="AL332" i="2"/>
  <c r="AB318" i="2"/>
  <c r="AD318" i="2"/>
  <c r="AE318" i="2"/>
  <c r="I318" i="2"/>
  <c r="AB336" i="2"/>
  <c r="K336" i="2"/>
  <c r="AD336" i="2"/>
  <c r="AE336" i="2"/>
  <c r="K308" i="2"/>
  <c r="K305" i="2"/>
  <c r="I333" i="2"/>
  <c r="AS321" i="2"/>
  <c r="AR321" i="2"/>
  <c r="AQ321" i="2"/>
  <c r="AP321" i="2"/>
  <c r="AO321" i="2"/>
  <c r="AN321" i="2"/>
  <c r="AM321" i="2"/>
  <c r="AL321" i="2"/>
  <c r="AT321" i="2"/>
  <c r="AJ358" i="2"/>
  <c r="AK358" i="2"/>
  <c r="AI358" i="2"/>
  <c r="AH358" i="2"/>
  <c r="AJ356" i="2"/>
  <c r="AK356" i="2"/>
  <c r="AI356" i="2"/>
  <c r="AH356" i="2"/>
  <c r="AJ354" i="2"/>
  <c r="AK354" i="2"/>
  <c r="AI354" i="2"/>
  <c r="AJ352" i="2"/>
  <c r="AK352" i="2"/>
  <c r="AI352" i="2"/>
  <c r="AH352" i="2"/>
  <c r="AJ350" i="2"/>
  <c r="AK350" i="2"/>
  <c r="AI350" i="2"/>
  <c r="AH350" i="2"/>
  <c r="AH355" i="2"/>
  <c r="AH357" i="2"/>
  <c r="AD353" i="2"/>
  <c r="AE353" i="2"/>
  <c r="AH359" i="2"/>
  <c r="AA351" i="2"/>
  <c r="AI187" i="2"/>
  <c r="AJ187" i="2"/>
  <c r="AK187" i="2"/>
  <c r="AI356" i="1"/>
  <c r="AJ356" i="1"/>
  <c r="AK356" i="1"/>
  <c r="AK246" i="2"/>
  <c r="AI246" i="2"/>
  <c r="AJ246" i="2"/>
  <c r="AI66" i="2"/>
  <c r="AH66" i="2"/>
  <c r="AK66" i="2"/>
  <c r="AJ66" i="2"/>
  <c r="AI274" i="1"/>
  <c r="AJ274" i="1"/>
  <c r="AK274" i="1"/>
  <c r="AI126" i="1"/>
  <c r="AJ126" i="1"/>
  <c r="AK126" i="1"/>
  <c r="AK244" i="2"/>
  <c r="AI244" i="2"/>
  <c r="AJ244" i="2"/>
  <c r="AI38" i="2"/>
  <c r="AH38" i="2"/>
  <c r="AJ38" i="2"/>
  <c r="AK38" i="2"/>
  <c r="BA5" i="2"/>
  <c r="BB5" i="2"/>
  <c r="BO5" i="2"/>
  <c r="BP5" i="2"/>
  <c r="AK304" i="2"/>
  <c r="AI304" i="2"/>
  <c r="AH304" i="2"/>
  <c r="AJ304" i="2"/>
  <c r="AI192" i="2"/>
  <c r="AJ192" i="2"/>
  <c r="AK192" i="2"/>
  <c r="AJ189" i="1"/>
  <c r="AK189" i="1"/>
  <c r="AI189" i="1"/>
  <c r="AH189" i="1"/>
  <c r="AI100" i="2"/>
  <c r="AH100" i="2"/>
  <c r="AJ100" i="2"/>
  <c r="AK100" i="2"/>
  <c r="AI275" i="2"/>
  <c r="AJ275" i="2"/>
  <c r="AK275" i="2"/>
  <c r="AI297" i="2"/>
  <c r="AJ297" i="2"/>
  <c r="AK297" i="2"/>
  <c r="AI328" i="1"/>
  <c r="AJ328" i="1"/>
  <c r="AK328" i="1"/>
  <c r="AI196" i="1"/>
  <c r="AH196" i="1"/>
  <c r="AJ196" i="1"/>
  <c r="AK196" i="1"/>
  <c r="AI139" i="1"/>
  <c r="AJ139" i="1"/>
  <c r="AK139" i="1"/>
  <c r="AI243" i="2"/>
  <c r="AJ243" i="2"/>
  <c r="AK243" i="2"/>
  <c r="AI245" i="2"/>
  <c r="AJ245" i="2"/>
  <c r="AK245" i="2"/>
  <c r="AJ257" i="2"/>
  <c r="AK257" i="2"/>
  <c r="AI257" i="2"/>
  <c r="AI211" i="2"/>
  <c r="AJ211" i="2"/>
  <c r="AK211" i="2"/>
  <c r="AJ68" i="2"/>
  <c r="AK68" i="2"/>
  <c r="AI68" i="2"/>
  <c r="AH68" i="2"/>
  <c r="AI49" i="2"/>
  <c r="AJ49" i="2"/>
  <c r="AK49" i="2"/>
  <c r="BO23" i="2"/>
  <c r="BQ23" i="2"/>
  <c r="BP23" i="2"/>
  <c r="BA23" i="2"/>
  <c r="BB23" i="2"/>
  <c r="AI307" i="1"/>
  <c r="AH307" i="1"/>
  <c r="AJ307" i="1"/>
  <c r="AK307" i="1"/>
  <c r="AK320" i="1"/>
  <c r="AJ320" i="1"/>
  <c r="AI320" i="1"/>
  <c r="AJ181" i="1"/>
  <c r="AI181" i="1"/>
  <c r="AH181" i="1"/>
  <c r="AK181" i="1"/>
  <c r="AI195" i="1"/>
  <c r="AJ195" i="1"/>
  <c r="AK195" i="1"/>
  <c r="AI156" i="1"/>
  <c r="AH156" i="1"/>
  <c r="AJ156" i="1"/>
  <c r="AK156" i="1"/>
  <c r="AI115" i="1"/>
  <c r="AJ115" i="1"/>
  <c r="AK115" i="1"/>
  <c r="AI119" i="1"/>
  <c r="AJ119" i="1"/>
  <c r="AK119" i="1"/>
  <c r="AI355" i="1"/>
  <c r="AJ355" i="1"/>
  <c r="AK355" i="1"/>
  <c r="AI60" i="2"/>
  <c r="AH60" i="2"/>
  <c r="AJ60" i="2"/>
  <c r="AK60" i="2"/>
  <c r="AI278" i="1"/>
  <c r="AJ278" i="1"/>
  <c r="AK278" i="1"/>
  <c r="AI203" i="1"/>
  <c r="AJ203" i="1"/>
  <c r="AK203" i="1"/>
  <c r="AI169" i="1"/>
  <c r="AJ169" i="1"/>
  <c r="AK169" i="1"/>
  <c r="AJ197" i="1"/>
  <c r="AK197" i="1"/>
  <c r="AI197" i="1"/>
  <c r="AI346" i="2"/>
  <c r="AJ346" i="2"/>
  <c r="AK346" i="2"/>
  <c r="AI307" i="2"/>
  <c r="AK307" i="2"/>
  <c r="AJ307" i="2"/>
  <c r="AI191" i="2"/>
  <c r="AJ191" i="2"/>
  <c r="AK191" i="2"/>
  <c r="AJ209" i="2"/>
  <c r="AK209" i="2"/>
  <c r="AI209" i="2"/>
  <c r="AI212" i="2"/>
  <c r="AJ212" i="2"/>
  <c r="AK212" i="2"/>
  <c r="AI352" i="1"/>
  <c r="AJ352" i="1"/>
  <c r="AK352" i="1"/>
  <c r="AI354" i="1"/>
  <c r="AJ354" i="1"/>
  <c r="AK354" i="1"/>
  <c r="AI180" i="1"/>
  <c r="AH180" i="1"/>
  <c r="AJ180" i="1"/>
  <c r="AK180" i="1"/>
  <c r="AJ107" i="1"/>
  <c r="AK107" i="1"/>
  <c r="AI107" i="1"/>
  <c r="AI311" i="2"/>
  <c r="AK311" i="2"/>
  <c r="AJ311" i="2"/>
  <c r="AJ173" i="2"/>
  <c r="AI173" i="2"/>
  <c r="AH173" i="2"/>
  <c r="AK173" i="2"/>
  <c r="AJ279" i="1"/>
  <c r="AK279" i="1"/>
  <c r="AI279" i="1"/>
  <c r="AI115" i="2"/>
  <c r="AJ115" i="2"/>
  <c r="AK115" i="2"/>
  <c r="AI189" i="2"/>
  <c r="AJ189" i="2"/>
  <c r="AK189" i="2"/>
  <c r="AI340" i="1"/>
  <c r="AJ340" i="1"/>
  <c r="AK340" i="1"/>
  <c r="AI341" i="1"/>
  <c r="AH341" i="1"/>
  <c r="AJ341" i="1"/>
  <c r="AK341" i="1"/>
  <c r="AI263" i="1"/>
  <c r="AJ263" i="1"/>
  <c r="AK263" i="1"/>
  <c r="AJ215" i="1"/>
  <c r="AI215" i="1"/>
  <c r="AH215" i="1"/>
  <c r="AK215" i="1"/>
  <c r="AI102" i="1"/>
  <c r="AJ102" i="1"/>
  <c r="AK102" i="1"/>
  <c r="AI340" i="2"/>
  <c r="AH340" i="2"/>
  <c r="AJ340" i="2"/>
  <c r="AK340" i="2"/>
  <c r="AJ157" i="2"/>
  <c r="AK157" i="2"/>
  <c r="AI157" i="2"/>
  <c r="AI61" i="2"/>
  <c r="AJ61" i="2"/>
  <c r="AK61" i="2"/>
  <c r="AI339" i="1"/>
  <c r="AJ339" i="1"/>
  <c r="AK339" i="1"/>
  <c r="AI258" i="1"/>
  <c r="AH258" i="1"/>
  <c r="AJ258" i="1"/>
  <c r="AK258" i="1"/>
  <c r="AI246" i="1"/>
  <c r="AJ246" i="1"/>
  <c r="AK246" i="1"/>
  <c r="AI145" i="1"/>
  <c r="AJ145" i="1"/>
  <c r="AK145" i="1"/>
  <c r="AI144" i="2"/>
  <c r="AJ144" i="2"/>
  <c r="AK144" i="2"/>
  <c r="AI177" i="1"/>
  <c r="AH177" i="1"/>
  <c r="AJ177" i="1"/>
  <c r="AK177" i="1"/>
  <c r="AI169" i="2"/>
  <c r="AJ169" i="2"/>
  <c r="AK169" i="2"/>
  <c r="AI321" i="2"/>
  <c r="AJ321" i="2"/>
  <c r="AK321" i="2"/>
  <c r="AI25" i="2"/>
  <c r="AJ25" i="2"/>
  <c r="AK25" i="2"/>
  <c r="AI31" i="2"/>
  <c r="AH31" i="2"/>
  <c r="AJ31" i="2"/>
  <c r="AK31" i="2"/>
  <c r="AI302" i="1"/>
  <c r="AJ302" i="1"/>
  <c r="AK302" i="1"/>
  <c r="AJ224" i="1"/>
  <c r="AI224" i="1"/>
  <c r="AH224" i="1"/>
  <c r="AK224" i="1"/>
  <c r="AK308" i="2"/>
  <c r="AI308" i="2"/>
  <c r="AJ308" i="2"/>
  <c r="AI196" i="2"/>
  <c r="AH196" i="2"/>
  <c r="AJ196" i="2"/>
  <c r="AK196" i="2"/>
  <c r="AI128" i="2"/>
  <c r="AJ128" i="2"/>
  <c r="AK128" i="2"/>
  <c r="AI299" i="1"/>
  <c r="AJ299" i="1"/>
  <c r="AK299" i="1"/>
  <c r="AI211" i="1"/>
  <c r="AJ211" i="1"/>
  <c r="AK211" i="1"/>
  <c r="AI188" i="1"/>
  <c r="AH188" i="1"/>
  <c r="AJ188" i="1"/>
  <c r="AK188" i="1"/>
  <c r="AJ100" i="1"/>
  <c r="AK100" i="1"/>
  <c r="AI100" i="1"/>
  <c r="AK276" i="2"/>
  <c r="AI276" i="2"/>
  <c r="AJ276" i="2"/>
  <c r="AJ201" i="2"/>
  <c r="AK201" i="2"/>
  <c r="AI201" i="2"/>
  <c r="AH201" i="2"/>
  <c r="AI259" i="2"/>
  <c r="AH259" i="2"/>
  <c r="AJ259" i="2"/>
  <c r="AK259" i="2"/>
  <c r="AI291" i="1"/>
  <c r="AJ291" i="1"/>
  <c r="AK291" i="1"/>
  <c r="AI226" i="2"/>
  <c r="AK226" i="2"/>
  <c r="AJ226" i="2"/>
  <c r="AI140" i="2"/>
  <c r="AJ140" i="2"/>
  <c r="AK140" i="2"/>
  <c r="AI215" i="2"/>
  <c r="AH215" i="2"/>
  <c r="AJ215" i="2"/>
  <c r="AK215" i="2"/>
  <c r="AI52" i="2"/>
  <c r="AJ52" i="2"/>
  <c r="AK52" i="2"/>
  <c r="AI262" i="1"/>
  <c r="AK262" i="1"/>
  <c r="AJ262" i="1"/>
  <c r="AI251" i="2"/>
  <c r="AJ251" i="2"/>
  <c r="AK251" i="2"/>
  <c r="AI168" i="2"/>
  <c r="AH168" i="2"/>
  <c r="AJ168" i="2"/>
  <c r="AK168" i="2"/>
  <c r="AI103" i="2"/>
  <c r="AJ103" i="2"/>
  <c r="AK103" i="2"/>
  <c r="AI57" i="2"/>
  <c r="AJ57" i="2"/>
  <c r="AK57" i="2"/>
  <c r="AI26" i="2"/>
  <c r="AJ26" i="2"/>
  <c r="AK26" i="2"/>
  <c r="AI322" i="1"/>
  <c r="AH322" i="1"/>
  <c r="AJ322" i="1"/>
  <c r="AK322" i="1"/>
  <c r="AI55" i="1"/>
  <c r="AJ55" i="1"/>
  <c r="AK55" i="1"/>
  <c r="AK23" i="1"/>
  <c r="AI23" i="1"/>
  <c r="AJ23" i="1"/>
  <c r="AI138" i="1"/>
  <c r="AJ138" i="1"/>
  <c r="AK138" i="1"/>
  <c r="AI49" i="1"/>
  <c r="AH49" i="1"/>
  <c r="AJ49" i="1"/>
  <c r="AK49" i="1"/>
  <c r="AK332" i="2"/>
  <c r="AI332" i="2"/>
  <c r="AH332" i="2"/>
  <c r="AJ332" i="2"/>
  <c r="AK258" i="2"/>
  <c r="AI258" i="2"/>
  <c r="AJ258" i="2"/>
  <c r="AI200" i="2"/>
  <c r="AJ200" i="2"/>
  <c r="AK200" i="2"/>
  <c r="AI108" i="2"/>
  <c r="AH108" i="2"/>
  <c r="AJ108" i="2"/>
  <c r="AK108" i="2"/>
  <c r="AK198" i="2"/>
  <c r="AI198" i="2"/>
  <c r="AH198" i="2"/>
  <c r="AJ198" i="2"/>
  <c r="AI28" i="2"/>
  <c r="AJ28" i="2"/>
  <c r="AK28" i="2"/>
  <c r="AI35" i="2"/>
  <c r="AJ35" i="2"/>
  <c r="AK35" i="2"/>
  <c r="AI34" i="2"/>
  <c r="AH34" i="2"/>
  <c r="AJ34" i="2"/>
  <c r="AK34" i="2"/>
  <c r="AI190" i="1"/>
  <c r="AJ190" i="1"/>
  <c r="AK190" i="1"/>
  <c r="AJ81" i="1"/>
  <c r="AK81" i="1"/>
  <c r="AI81" i="1"/>
  <c r="AH81" i="1"/>
  <c r="AI99" i="1"/>
  <c r="AJ99" i="1"/>
  <c r="AK99" i="1"/>
  <c r="AI180" i="2"/>
  <c r="AH180" i="2"/>
  <c r="AJ180" i="2"/>
  <c r="AK180" i="2"/>
  <c r="AI297" i="1"/>
  <c r="AJ297" i="1"/>
  <c r="AK297" i="1"/>
  <c r="AK270" i="1"/>
  <c r="AI270" i="1"/>
  <c r="AJ270" i="1"/>
  <c r="AJ173" i="1"/>
  <c r="AI173" i="1"/>
  <c r="AH173" i="1"/>
  <c r="AK173" i="1"/>
  <c r="AI33" i="2"/>
  <c r="AH33" i="2"/>
  <c r="AJ33" i="2"/>
  <c r="AK33" i="2"/>
  <c r="AK172" i="2"/>
  <c r="AI172" i="2"/>
  <c r="AH172" i="2"/>
  <c r="AJ172" i="2"/>
  <c r="AI27" i="2"/>
  <c r="AJ27" i="2"/>
  <c r="AK27" i="2"/>
  <c r="AI267" i="1"/>
  <c r="AJ267" i="1"/>
  <c r="AK267" i="1"/>
  <c r="AI305" i="2"/>
  <c r="AH305" i="2"/>
  <c r="AK305" i="2"/>
  <c r="AJ305" i="2"/>
  <c r="AI181" i="2"/>
  <c r="AJ181" i="2"/>
  <c r="AK181" i="2"/>
  <c r="AI139" i="2"/>
  <c r="AJ139" i="2"/>
  <c r="AK139" i="2"/>
  <c r="AI104" i="2"/>
  <c r="AJ104" i="2"/>
  <c r="AK104" i="2"/>
  <c r="AI63" i="2"/>
  <c r="AH63" i="2"/>
  <c r="AJ63" i="2"/>
  <c r="AK63" i="2"/>
  <c r="AI30" i="2"/>
  <c r="AJ30" i="2"/>
  <c r="AK30" i="2"/>
  <c r="AI332" i="1"/>
  <c r="AJ332" i="1"/>
  <c r="AK332" i="1"/>
  <c r="AI331" i="2"/>
  <c r="AJ331" i="2"/>
  <c r="AK331" i="2"/>
  <c r="AK298" i="2"/>
  <c r="AI298" i="2"/>
  <c r="AJ298" i="2"/>
  <c r="AI136" i="2"/>
  <c r="AJ136" i="2"/>
  <c r="AK136" i="2"/>
  <c r="AI132" i="2"/>
  <c r="AJ132" i="2"/>
  <c r="AK132" i="2"/>
  <c r="AI357" i="1"/>
  <c r="AJ357" i="1"/>
  <c r="AK357" i="1"/>
  <c r="AI200" i="1"/>
  <c r="AH200" i="1"/>
  <c r="AJ200" i="1"/>
  <c r="AK200" i="1"/>
  <c r="AI309" i="2"/>
  <c r="AH309" i="2"/>
  <c r="AK309" i="2"/>
  <c r="AJ309" i="2"/>
  <c r="AK282" i="2"/>
  <c r="AI282" i="2"/>
  <c r="AJ282" i="2"/>
  <c r="AI283" i="1"/>
  <c r="AJ283" i="1"/>
  <c r="AK283" i="1"/>
  <c r="AI290" i="1"/>
  <c r="AH290" i="1"/>
  <c r="AJ290" i="1"/>
  <c r="AK290" i="1"/>
  <c r="AI242" i="1"/>
  <c r="AJ242" i="1"/>
  <c r="AK242" i="1"/>
  <c r="AI144" i="1"/>
  <c r="AJ144" i="1"/>
  <c r="AK144" i="1"/>
  <c r="AK113" i="1"/>
  <c r="AI113" i="1"/>
  <c r="AJ113" i="1"/>
  <c r="AI265" i="2"/>
  <c r="AH265" i="2"/>
  <c r="AJ265" i="2"/>
  <c r="AK265" i="2"/>
  <c r="AI186" i="2"/>
  <c r="AJ186" i="2"/>
  <c r="AK186" i="2"/>
  <c r="AI51" i="2"/>
  <c r="AJ51" i="2"/>
  <c r="AK51" i="2"/>
  <c r="AI334" i="1"/>
  <c r="AJ334" i="1"/>
  <c r="AK334" i="1"/>
  <c r="AI293" i="1"/>
  <c r="AH293" i="1"/>
  <c r="AJ293" i="1"/>
  <c r="AK293" i="1"/>
  <c r="AI298" i="1"/>
  <c r="AJ298" i="1"/>
  <c r="AK298" i="1"/>
  <c r="AI168" i="1"/>
  <c r="AJ168" i="1"/>
  <c r="AK168" i="1"/>
  <c r="AI149" i="1"/>
  <c r="AJ149" i="1"/>
  <c r="AK149" i="1"/>
  <c r="AI85" i="1"/>
  <c r="AH85" i="1"/>
  <c r="AJ85" i="1"/>
  <c r="AK85" i="1"/>
  <c r="AI231" i="2"/>
  <c r="AJ231" i="2"/>
  <c r="AK231" i="2"/>
  <c r="AJ149" i="2"/>
  <c r="AK149" i="2"/>
  <c r="AI149" i="2"/>
  <c r="AH149" i="2"/>
  <c r="AI77" i="2"/>
  <c r="AJ77" i="2"/>
  <c r="AK77" i="2"/>
  <c r="AI56" i="2"/>
  <c r="AH56" i="2"/>
  <c r="AJ56" i="2"/>
  <c r="AK56" i="2"/>
  <c r="AI219" i="1"/>
  <c r="AJ219" i="1"/>
  <c r="AK219" i="1"/>
  <c r="AI118" i="1"/>
  <c r="AJ118" i="1"/>
  <c r="AK118" i="1"/>
  <c r="AI90" i="1"/>
  <c r="AJ90" i="1"/>
  <c r="AK90" i="1"/>
  <c r="AI53" i="1"/>
  <c r="AH53" i="1"/>
  <c r="AJ53" i="1"/>
  <c r="AK53" i="1"/>
  <c r="AI249" i="2"/>
  <c r="AJ249" i="2"/>
  <c r="AK249" i="2"/>
  <c r="AK206" i="2"/>
  <c r="AI206" i="2"/>
  <c r="AJ206" i="2"/>
  <c r="AI62" i="2"/>
  <c r="AJ62" i="2"/>
  <c r="AK62" i="2"/>
  <c r="AI286" i="1"/>
  <c r="AH286" i="1"/>
  <c r="AJ286" i="1"/>
  <c r="AK286" i="1"/>
  <c r="AJ217" i="1"/>
  <c r="AK217" i="1"/>
  <c r="AI217" i="1"/>
  <c r="AK288" i="2"/>
  <c r="AI288" i="2"/>
  <c r="AJ288" i="2"/>
  <c r="BB4" i="2"/>
  <c r="BA4" i="2"/>
  <c r="AZ4" i="2"/>
  <c r="AX4" i="2"/>
  <c r="BO4" i="2"/>
  <c r="BP4" i="2"/>
  <c r="AI117" i="1"/>
  <c r="AJ117" i="1"/>
  <c r="AK117" i="1"/>
  <c r="AI135" i="2"/>
  <c r="AJ135" i="2"/>
  <c r="AK135" i="2"/>
  <c r="AI131" i="2"/>
  <c r="AH131" i="2"/>
  <c r="AJ131" i="2"/>
  <c r="AK131" i="2"/>
  <c r="BO22" i="2"/>
  <c r="BP22" i="2"/>
  <c r="BA22" i="2"/>
  <c r="BB22" i="2"/>
  <c r="AI225" i="1"/>
  <c r="AJ225" i="1"/>
  <c r="AK225" i="1"/>
  <c r="AI87" i="2"/>
  <c r="AJ87" i="2"/>
  <c r="AK87" i="2"/>
  <c r="AI29" i="2"/>
  <c r="AJ29" i="2"/>
  <c r="AK29" i="2"/>
  <c r="AI32" i="2"/>
  <c r="AH32" i="2"/>
  <c r="AJ32" i="2"/>
  <c r="AK32" i="2"/>
  <c r="BO21" i="2"/>
  <c r="BP21" i="2"/>
  <c r="BA21" i="2"/>
  <c r="BB21" i="2"/>
  <c r="AI309" i="1"/>
  <c r="AJ309" i="1"/>
  <c r="AK309" i="1"/>
  <c r="AK214" i="1"/>
  <c r="AI214" i="1"/>
  <c r="AJ214" i="1"/>
  <c r="AI183" i="1"/>
  <c r="AJ183" i="1"/>
  <c r="AK183" i="1"/>
  <c r="BB8" i="2"/>
  <c r="BP8" i="2"/>
  <c r="BO8" i="2"/>
  <c r="BQ8" i="2"/>
  <c r="BA8" i="2"/>
  <c r="AI259" i="1"/>
  <c r="AH259" i="1"/>
  <c r="AJ259" i="1"/>
  <c r="AK259" i="1"/>
  <c r="AI164" i="1"/>
  <c r="AJ164" i="1"/>
  <c r="AK164" i="1"/>
  <c r="AJ73" i="1"/>
  <c r="AK73" i="1"/>
  <c r="AI73" i="1"/>
  <c r="AH73" i="1"/>
  <c r="AI123" i="1"/>
  <c r="AJ123" i="1"/>
  <c r="AK123" i="1"/>
  <c r="AI109" i="1"/>
  <c r="AH109" i="1"/>
  <c r="AJ109" i="1"/>
  <c r="AK109" i="1"/>
  <c r="AK54" i="1"/>
  <c r="AI54" i="1"/>
  <c r="AH54" i="1"/>
  <c r="AJ54" i="1"/>
  <c r="AI313" i="2"/>
  <c r="AK313" i="2"/>
  <c r="AJ313" i="2"/>
  <c r="BB6" i="2"/>
  <c r="BP6" i="2"/>
  <c r="BO6" i="2"/>
  <c r="BQ6" i="2"/>
  <c r="BA6" i="2"/>
  <c r="AZ6" i="2"/>
  <c r="AX6" i="2"/>
  <c r="AI176" i="1"/>
  <c r="AJ176" i="1"/>
  <c r="AK176" i="1"/>
  <c r="AI227" i="2"/>
  <c r="AH227" i="2"/>
  <c r="AJ227" i="2"/>
  <c r="AK227" i="2"/>
  <c r="AI183" i="2"/>
  <c r="AJ183" i="2"/>
  <c r="AK183" i="2"/>
  <c r="AK162" i="2"/>
  <c r="AI162" i="2"/>
  <c r="AJ162" i="2"/>
  <c r="BB7" i="2"/>
  <c r="BA7" i="2"/>
  <c r="AZ7" i="2"/>
  <c r="AX7" i="2"/>
  <c r="BO7" i="2"/>
  <c r="BP7" i="2"/>
  <c r="AI43" i="1"/>
  <c r="AJ43" i="1"/>
  <c r="AK43" i="1"/>
  <c r="AK274" i="2"/>
  <c r="AI274" i="2"/>
  <c r="AJ274" i="2"/>
  <c r="BP13" i="2"/>
  <c r="BB13" i="2"/>
  <c r="BO13" i="2"/>
  <c r="BA13" i="2"/>
  <c r="AI280" i="1"/>
  <c r="AJ280" i="1"/>
  <c r="AK280" i="1"/>
  <c r="AI254" i="1"/>
  <c r="AJ254" i="1"/>
  <c r="AK254" i="1"/>
  <c r="AI283" i="2"/>
  <c r="AJ283" i="2"/>
  <c r="AK283" i="2"/>
  <c r="AI160" i="2"/>
  <c r="AH160" i="2"/>
  <c r="AJ160" i="2"/>
  <c r="AK160" i="2"/>
  <c r="AI195" i="2"/>
  <c r="AJ195" i="2"/>
  <c r="AK195" i="2"/>
  <c r="AI91" i="2"/>
  <c r="AJ91" i="2"/>
  <c r="AK91" i="2"/>
  <c r="AI96" i="2"/>
  <c r="AJ96" i="2"/>
  <c r="AK96" i="2"/>
  <c r="AI37" i="2"/>
  <c r="AH37" i="2"/>
  <c r="AJ37" i="2"/>
  <c r="AK37" i="2"/>
  <c r="AI24" i="2"/>
  <c r="AJ24" i="2"/>
  <c r="AK24" i="2"/>
  <c r="AI351" i="1"/>
  <c r="AJ351" i="1"/>
  <c r="AK351" i="1"/>
  <c r="AI235" i="1"/>
  <c r="AJ235" i="1"/>
  <c r="AK235" i="1"/>
  <c r="AI120" i="2"/>
  <c r="AH120" i="2"/>
  <c r="AJ120" i="2"/>
  <c r="AK120" i="2"/>
  <c r="AI348" i="1"/>
  <c r="AJ348" i="1"/>
  <c r="AK348" i="1"/>
  <c r="AI306" i="1"/>
  <c r="AJ306" i="1"/>
  <c r="AK306" i="1"/>
  <c r="AI204" i="2"/>
  <c r="AJ204" i="2"/>
  <c r="AK204" i="2"/>
  <c r="AI344" i="1"/>
  <c r="AH344" i="1"/>
  <c r="AJ344" i="1"/>
  <c r="AK344" i="1"/>
  <c r="AI248" i="1"/>
  <c r="AJ248" i="1"/>
  <c r="AK248" i="1"/>
  <c r="AI223" i="1"/>
  <c r="AJ223" i="1"/>
  <c r="AK223" i="1"/>
  <c r="AI122" i="1"/>
  <c r="AJ122" i="1"/>
  <c r="AK122" i="1"/>
  <c r="AI92" i="1"/>
  <c r="AH92" i="1"/>
  <c r="AJ92" i="1"/>
  <c r="AK92" i="1"/>
  <c r="AK280" i="2"/>
  <c r="AI280" i="2"/>
  <c r="AH280" i="2"/>
  <c r="AJ280" i="2"/>
  <c r="AK166" i="2"/>
  <c r="AI166" i="2"/>
  <c r="AJ166" i="2"/>
  <c r="AI329" i="2"/>
  <c r="AJ329" i="2"/>
  <c r="AK329" i="2"/>
  <c r="AA252" i="2"/>
  <c r="AB252" i="2"/>
  <c r="AJ29" i="1"/>
  <c r="AI29" i="1"/>
  <c r="AH29" i="1"/>
  <c r="AK29" i="1"/>
  <c r="AJ221" i="2"/>
  <c r="AK221" i="2"/>
  <c r="AI221" i="2"/>
  <c r="AH221" i="2"/>
  <c r="AK214" i="2"/>
  <c r="AI214" i="2"/>
  <c r="AJ214" i="2"/>
  <c r="AI184" i="2"/>
  <c r="AJ184" i="2"/>
  <c r="AK184" i="2"/>
  <c r="BB9" i="2"/>
  <c r="BP9" i="2"/>
  <c r="BO9" i="2"/>
  <c r="BQ9" i="2"/>
  <c r="BA9" i="2"/>
  <c r="AD269" i="1"/>
  <c r="AE269" i="1"/>
  <c r="AI185" i="1"/>
  <c r="AH185" i="1"/>
  <c r="AJ185" i="1"/>
  <c r="AK185" i="1"/>
  <c r="AK151" i="1"/>
  <c r="AI151" i="1"/>
  <c r="AH151" i="1"/>
  <c r="AJ151" i="1"/>
  <c r="AJ108" i="1"/>
  <c r="AK108" i="1"/>
  <c r="AI108" i="1"/>
  <c r="AH108" i="1"/>
  <c r="AI289" i="2"/>
  <c r="AJ289" i="2"/>
  <c r="AK289" i="2"/>
  <c r="AJ177" i="2"/>
  <c r="AK177" i="2"/>
  <c r="AI177" i="2"/>
  <c r="AJ161" i="2"/>
  <c r="AI161" i="2"/>
  <c r="AH161" i="2"/>
  <c r="AK161" i="2"/>
  <c r="AK190" i="2"/>
  <c r="AI190" i="2"/>
  <c r="AJ190" i="2"/>
  <c r="AI147" i="2"/>
  <c r="AJ147" i="2"/>
  <c r="AK147" i="2"/>
  <c r="AI277" i="1"/>
  <c r="AH277" i="1"/>
  <c r="AJ277" i="1"/>
  <c r="AK277" i="1"/>
  <c r="AI335" i="1"/>
  <c r="AJ335" i="1"/>
  <c r="AK335" i="1"/>
  <c r="AK265" i="1"/>
  <c r="AJ265" i="1"/>
  <c r="AI265" i="1"/>
  <c r="AH265" i="1"/>
  <c r="AJ131" i="1"/>
  <c r="AK131" i="1"/>
  <c r="AI131" i="1"/>
  <c r="AH131" i="1"/>
  <c r="AI135" i="1"/>
  <c r="AH135" i="1"/>
  <c r="AJ135" i="1"/>
  <c r="AK135" i="1"/>
  <c r="AI323" i="2"/>
  <c r="AJ323" i="2"/>
  <c r="AK323" i="2"/>
  <c r="AK317" i="2"/>
  <c r="AI317" i="2"/>
  <c r="AJ317" i="2"/>
  <c r="AI228" i="2"/>
  <c r="AJ228" i="2"/>
  <c r="AK228" i="2"/>
  <c r="AK257" i="1"/>
  <c r="AJ257" i="1"/>
  <c r="AI257" i="1"/>
  <c r="AH257" i="1"/>
  <c r="AI191" i="1"/>
  <c r="AJ191" i="1"/>
  <c r="AK191" i="1"/>
  <c r="AK312" i="2"/>
  <c r="AI312" i="2"/>
  <c r="AJ312" i="2"/>
  <c r="AI156" i="2"/>
  <c r="AJ156" i="2"/>
  <c r="AK156" i="2"/>
  <c r="AI42" i="2"/>
  <c r="AH42" i="2"/>
  <c r="AJ42" i="2"/>
  <c r="AK42" i="2"/>
  <c r="AI318" i="1"/>
  <c r="AJ318" i="1"/>
  <c r="AK318" i="1"/>
  <c r="AI250" i="1"/>
  <c r="AJ250" i="1"/>
  <c r="AK250" i="1"/>
  <c r="AI240" i="1"/>
  <c r="AJ240" i="1"/>
  <c r="AK240" i="1"/>
  <c r="AI106" i="1"/>
  <c r="AH106" i="1"/>
  <c r="AJ106" i="1"/>
  <c r="AK106" i="1"/>
  <c r="AJ65" i="1"/>
  <c r="AI65" i="1"/>
  <c r="AH65" i="1"/>
  <c r="AK65" i="1"/>
  <c r="AK105" i="1"/>
  <c r="AI105" i="1"/>
  <c r="AJ105" i="1"/>
  <c r="AI64" i="1"/>
  <c r="AJ64" i="1"/>
  <c r="AK64" i="1"/>
  <c r="AI152" i="2"/>
  <c r="AH152" i="2"/>
  <c r="AJ152" i="2"/>
  <c r="AK152" i="2"/>
  <c r="AI123" i="2"/>
  <c r="AJ123" i="2"/>
  <c r="AK123" i="2"/>
  <c r="AI350" i="1"/>
  <c r="AJ350" i="1"/>
  <c r="AK350" i="1"/>
  <c r="AI165" i="1"/>
  <c r="AJ165" i="1"/>
  <c r="AK165" i="1"/>
  <c r="AI40" i="1"/>
  <c r="AH40" i="1"/>
  <c r="AJ40" i="1"/>
  <c r="AK40" i="1"/>
  <c r="AI333" i="2"/>
  <c r="AJ333" i="2"/>
  <c r="AK333" i="2"/>
  <c r="AJ63" i="1"/>
  <c r="AI63" i="1"/>
  <c r="AH63" i="1"/>
  <c r="AK63" i="1"/>
  <c r="AK266" i="2"/>
  <c r="AI266" i="2"/>
  <c r="AJ266" i="2"/>
  <c r="AK300" i="2"/>
  <c r="AI300" i="2"/>
  <c r="AJ300" i="2"/>
  <c r="AK268" i="2"/>
  <c r="AI268" i="2"/>
  <c r="AH268" i="2"/>
  <c r="AJ268" i="2"/>
  <c r="AJ295" i="1"/>
  <c r="AK295" i="1"/>
  <c r="AI295" i="1"/>
  <c r="AH295" i="1"/>
  <c r="AI338" i="2"/>
  <c r="AJ338" i="2"/>
  <c r="AK338" i="2"/>
  <c r="AI59" i="2"/>
  <c r="AH59" i="2"/>
  <c r="AJ59" i="2"/>
  <c r="AK59" i="2"/>
  <c r="AI344" i="2"/>
  <c r="AJ344" i="2"/>
  <c r="AK344" i="2"/>
  <c r="AI71" i="2"/>
  <c r="AJ71" i="2"/>
  <c r="AK71" i="2"/>
  <c r="AI124" i="2"/>
  <c r="AJ124" i="2"/>
  <c r="AK124" i="2"/>
  <c r="AI23" i="2"/>
  <c r="AH23" i="2"/>
  <c r="AJ23" i="2"/>
  <c r="AK23" i="2"/>
  <c r="AI289" i="1"/>
  <c r="AJ289" i="1"/>
  <c r="AK289" i="1"/>
  <c r="AI296" i="1"/>
  <c r="AJ296" i="1"/>
  <c r="AK296" i="1"/>
  <c r="AK315" i="2"/>
  <c r="AI315" i="2"/>
  <c r="AJ315" i="2"/>
  <c r="AK320" i="2"/>
  <c r="AI320" i="2"/>
  <c r="AJ320" i="2"/>
  <c r="AI232" i="2"/>
  <c r="AJ232" i="2"/>
  <c r="AK232" i="2"/>
  <c r="AI179" i="2"/>
  <c r="AJ179" i="2"/>
  <c r="AK179" i="2"/>
  <c r="AI188" i="2"/>
  <c r="AJ188" i="2"/>
  <c r="AK188" i="2"/>
  <c r="AI224" i="2"/>
  <c r="AH224" i="2"/>
  <c r="AJ224" i="2"/>
  <c r="AK224" i="2"/>
  <c r="AI65" i="2"/>
  <c r="AJ65" i="2"/>
  <c r="AK65" i="2"/>
  <c r="AI347" i="1"/>
  <c r="AJ347" i="1"/>
  <c r="AK347" i="1"/>
  <c r="AI281" i="1"/>
  <c r="AJ281" i="1"/>
  <c r="AK281" i="1"/>
  <c r="AI207" i="1"/>
  <c r="AH207" i="1"/>
  <c r="AJ207" i="1"/>
  <c r="AK207" i="1"/>
  <c r="AI88" i="1"/>
  <c r="AJ88" i="1"/>
  <c r="AK88" i="1"/>
  <c r="AK310" i="2"/>
  <c r="AI310" i="2"/>
  <c r="AJ310" i="2"/>
  <c r="AI216" i="2"/>
  <c r="AJ216" i="2"/>
  <c r="AK216" i="2"/>
  <c r="AI36" i="2"/>
  <c r="AH36" i="2"/>
  <c r="AJ36" i="2"/>
  <c r="AK36" i="2"/>
  <c r="AI342" i="2"/>
  <c r="AJ342" i="2"/>
  <c r="AK342" i="2"/>
  <c r="AK202" i="1"/>
  <c r="AI202" i="1"/>
  <c r="AJ202" i="1"/>
  <c r="AI87" i="1"/>
  <c r="AJ87" i="1"/>
  <c r="AK87" i="1"/>
  <c r="AI66" i="1"/>
  <c r="AH66" i="1"/>
  <c r="AJ66" i="1"/>
  <c r="AK66" i="1"/>
  <c r="AK290" i="2"/>
  <c r="AI290" i="2"/>
  <c r="AH290" i="2"/>
  <c r="AJ290" i="2"/>
  <c r="AI199" i="2"/>
  <c r="AJ199" i="2"/>
  <c r="AK199" i="2"/>
  <c r="AI83" i="2"/>
  <c r="AJ83" i="2"/>
  <c r="AK83" i="2"/>
  <c r="AI330" i="1"/>
  <c r="AH330" i="1"/>
  <c r="AJ330" i="1"/>
  <c r="AK330" i="1"/>
  <c r="AI353" i="1"/>
  <c r="AJ353" i="1"/>
  <c r="AK353" i="1"/>
  <c r="AI157" i="1"/>
  <c r="AJ157" i="1"/>
  <c r="AK157" i="1"/>
  <c r="AI75" i="1"/>
  <c r="AJ75" i="1"/>
  <c r="AK75" i="1"/>
  <c r="AI299" i="2"/>
  <c r="AH299" i="2"/>
  <c r="AJ299" i="2"/>
  <c r="AK299" i="2"/>
  <c r="AI281" i="2"/>
  <c r="AJ281" i="2"/>
  <c r="AK281" i="2"/>
  <c r="AI241" i="2"/>
  <c r="AJ241" i="2"/>
  <c r="AK241" i="2"/>
  <c r="AI218" i="2"/>
  <c r="AK218" i="2"/>
  <c r="AJ218" i="2"/>
  <c r="AI176" i="2"/>
  <c r="AH176" i="2"/>
  <c r="AJ176" i="2"/>
  <c r="AK176" i="2"/>
  <c r="AI231" i="1"/>
  <c r="AJ231" i="1"/>
  <c r="AK231" i="1"/>
  <c r="AI239" i="2"/>
  <c r="AJ239" i="2"/>
  <c r="AK239" i="2"/>
  <c r="AI48" i="2"/>
  <c r="AJ48" i="2"/>
  <c r="AK48" i="2"/>
  <c r="AI359" i="1"/>
  <c r="AH359" i="1"/>
  <c r="AJ359" i="1"/>
  <c r="AK359" i="1"/>
  <c r="AI349" i="1"/>
  <c r="AJ349" i="1"/>
  <c r="AK349" i="1"/>
  <c r="AI193" i="1"/>
  <c r="AJ193" i="1"/>
  <c r="AK193" i="1"/>
  <c r="AI141" i="1"/>
  <c r="AJ141" i="1"/>
  <c r="AK141" i="1"/>
  <c r="AI57" i="1"/>
  <c r="AH57" i="1"/>
  <c r="AJ57" i="1"/>
  <c r="AK57" i="1"/>
  <c r="AI41" i="1"/>
  <c r="AJ41" i="1"/>
  <c r="AK41" i="1"/>
  <c r="AI213" i="2"/>
  <c r="AJ213" i="2"/>
  <c r="AK213" i="2"/>
  <c r="AI95" i="2"/>
  <c r="AJ95" i="2"/>
  <c r="AK95" i="2"/>
  <c r="AI358" i="1"/>
  <c r="AH358" i="1"/>
  <c r="AJ358" i="1"/>
  <c r="AK358" i="1"/>
  <c r="AI230" i="1"/>
  <c r="AJ230" i="1"/>
  <c r="AK230" i="1"/>
  <c r="AI130" i="1"/>
  <c r="AJ130" i="1"/>
  <c r="AK130" i="1"/>
  <c r="AK83" i="1"/>
  <c r="AI83" i="1"/>
  <c r="AJ83" i="1"/>
  <c r="AK296" i="2"/>
  <c r="AI296" i="2"/>
  <c r="AJ296" i="2"/>
  <c r="AK264" i="2"/>
  <c r="AI264" i="2"/>
  <c r="AH264" i="2"/>
  <c r="AJ264" i="2"/>
  <c r="AI205" i="2"/>
  <c r="AJ205" i="2"/>
  <c r="AK205" i="2"/>
  <c r="AI152" i="1"/>
  <c r="AJ152" i="1"/>
  <c r="AK152" i="1"/>
  <c r="AI98" i="1"/>
  <c r="AH98" i="1"/>
  <c r="AJ98" i="1"/>
  <c r="AK98" i="1"/>
  <c r="AK292" i="2"/>
  <c r="AI292" i="2"/>
  <c r="AH292" i="2"/>
  <c r="AJ292" i="2"/>
  <c r="AI239" i="1"/>
  <c r="AJ239" i="1"/>
  <c r="AK239" i="1"/>
  <c r="AI220" i="2"/>
  <c r="AJ220" i="2"/>
  <c r="AK220" i="2"/>
  <c r="AK312" i="1"/>
  <c r="AJ312" i="1"/>
  <c r="AI312" i="1"/>
  <c r="AH312" i="1"/>
  <c r="AI212" i="1"/>
  <c r="AJ212" i="1"/>
  <c r="AK212" i="1"/>
  <c r="AJ69" i="2"/>
  <c r="AI69" i="2"/>
  <c r="AH69" i="2"/>
  <c r="AK69" i="2"/>
  <c r="BB20" i="2"/>
  <c r="BO20" i="2"/>
  <c r="BP20" i="2"/>
  <c r="BA20" i="2"/>
  <c r="AZ20" i="2"/>
  <c r="AX20" i="2"/>
  <c r="AI304" i="1"/>
  <c r="AJ304" i="1"/>
  <c r="AK304" i="1"/>
  <c r="AI333" i="1"/>
  <c r="AH333" i="1"/>
  <c r="AJ333" i="1"/>
  <c r="AK333" i="1"/>
  <c r="AJ311" i="1"/>
  <c r="AK311" i="1"/>
  <c r="AI311" i="1"/>
  <c r="AI53" i="2"/>
  <c r="AJ53" i="2"/>
  <c r="AK53" i="2"/>
  <c r="AI329" i="1"/>
  <c r="AJ329" i="1"/>
  <c r="AK329" i="1"/>
  <c r="AI285" i="1"/>
  <c r="AH285" i="1"/>
  <c r="AJ285" i="1"/>
  <c r="AK285" i="1"/>
  <c r="AI331" i="1"/>
  <c r="AJ331" i="1"/>
  <c r="AK331" i="1"/>
  <c r="AI243" i="1"/>
  <c r="AJ243" i="1"/>
  <c r="AK243" i="1"/>
  <c r="AI125" i="1"/>
  <c r="AK125" i="1"/>
  <c r="AJ125" i="1"/>
  <c r="AI148" i="2"/>
  <c r="AH148" i="2"/>
  <c r="AJ148" i="2"/>
  <c r="AK148" i="2"/>
  <c r="AI271" i="1"/>
  <c r="AJ271" i="1"/>
  <c r="AK271" i="1"/>
  <c r="AI263" i="2"/>
  <c r="AJ263" i="2"/>
  <c r="AK263" i="2"/>
  <c r="AK272" i="1"/>
  <c r="AI272" i="1"/>
  <c r="AJ272" i="1"/>
  <c r="AI247" i="1"/>
  <c r="AH247" i="1"/>
  <c r="AJ247" i="1"/>
  <c r="AK247" i="1"/>
  <c r="AK78" i="1"/>
  <c r="AI78" i="1"/>
  <c r="AH78" i="1"/>
  <c r="AJ78" i="1"/>
  <c r="AK306" i="2"/>
  <c r="AI306" i="2"/>
  <c r="AJ306" i="2"/>
  <c r="AK284" i="2"/>
  <c r="AI284" i="2"/>
  <c r="AJ284" i="2"/>
  <c r="AK260" i="2"/>
  <c r="AI260" i="2"/>
  <c r="AJ260" i="2"/>
  <c r="AI54" i="2"/>
  <c r="AJ54" i="2"/>
  <c r="AK54" i="2"/>
  <c r="AI337" i="1"/>
  <c r="AJ337" i="1"/>
  <c r="AK337" i="1"/>
  <c r="BA10" i="2"/>
  <c r="BB10" i="2"/>
  <c r="BO10" i="2"/>
  <c r="BP10" i="2"/>
  <c r="AJ264" i="1"/>
  <c r="AK264" i="1"/>
  <c r="AI264" i="1"/>
  <c r="AH264" i="1"/>
  <c r="AI161" i="1"/>
  <c r="AH161" i="1"/>
  <c r="AJ161" i="1"/>
  <c r="AK161" i="1"/>
  <c r="AK167" i="1"/>
  <c r="AI167" i="1"/>
  <c r="AH167" i="1"/>
  <c r="AJ167" i="1"/>
  <c r="AI134" i="1"/>
  <c r="AJ134" i="1"/>
  <c r="AK134" i="1"/>
  <c r="AI291" i="2"/>
  <c r="AJ291" i="2"/>
  <c r="AK291" i="2"/>
  <c r="AI267" i="2"/>
  <c r="AH267" i="2"/>
  <c r="AJ267" i="2"/>
  <c r="AK267" i="2"/>
  <c r="AI273" i="2"/>
  <c r="AJ273" i="2"/>
  <c r="AK273" i="2"/>
  <c r="AI223" i="2"/>
  <c r="AJ223" i="2"/>
  <c r="AK223" i="2"/>
  <c r="AK171" i="2"/>
  <c r="AI171" i="2"/>
  <c r="AJ171" i="2"/>
  <c r="AI202" i="2"/>
  <c r="AH202" i="2"/>
  <c r="AJ202" i="2"/>
  <c r="AK202" i="2"/>
  <c r="AI155" i="2"/>
  <c r="AJ155" i="2"/>
  <c r="AK155" i="2"/>
  <c r="BP14" i="2"/>
  <c r="BB14" i="2"/>
  <c r="BO14" i="2"/>
  <c r="BQ14" i="2"/>
  <c r="BA14" i="2"/>
  <c r="AJ315" i="1"/>
  <c r="AK315" i="1"/>
  <c r="AI315" i="1"/>
  <c r="AH315" i="1"/>
  <c r="AI199" i="1"/>
  <c r="AJ199" i="1"/>
  <c r="AK199" i="1"/>
  <c r="AK104" i="1"/>
  <c r="AI104" i="1"/>
  <c r="AJ104" i="1"/>
  <c r="AK319" i="2"/>
  <c r="AI319" i="2"/>
  <c r="AH319" i="2"/>
  <c r="AJ319" i="2"/>
  <c r="AK256" i="2"/>
  <c r="AJ256" i="2"/>
  <c r="AI256" i="2"/>
  <c r="AH256" i="2"/>
  <c r="AI92" i="2"/>
  <c r="AJ92" i="2"/>
  <c r="AK92" i="2"/>
  <c r="AI301" i="1"/>
  <c r="AH301" i="1"/>
  <c r="AJ301" i="1"/>
  <c r="AK301" i="1"/>
  <c r="AI184" i="1"/>
  <c r="AJ184" i="1"/>
  <c r="AK184" i="1"/>
  <c r="AI192" i="1"/>
  <c r="AJ192" i="1"/>
  <c r="AK192" i="1"/>
  <c r="AI206" i="1"/>
  <c r="AJ206" i="1"/>
  <c r="AK206" i="1"/>
  <c r="AI207" i="2"/>
  <c r="AH207" i="2"/>
  <c r="AJ207" i="2"/>
  <c r="AK207" i="2"/>
  <c r="AI253" i="2"/>
  <c r="AJ253" i="2"/>
  <c r="AK253" i="2"/>
  <c r="AI107" i="2"/>
  <c r="AJ107" i="2"/>
  <c r="AK107" i="2"/>
  <c r="BB16" i="2"/>
  <c r="BO16" i="2"/>
  <c r="BP16" i="2"/>
  <c r="BA16" i="2"/>
  <c r="AZ16" i="2"/>
  <c r="AX16" i="2"/>
  <c r="AI346" i="1"/>
  <c r="AJ346" i="1"/>
  <c r="AK346" i="1"/>
  <c r="AJ275" i="1"/>
  <c r="AK275" i="1"/>
  <c r="AI275" i="1"/>
  <c r="AK186" i="1"/>
  <c r="AI186" i="1"/>
  <c r="AH186" i="1"/>
  <c r="AJ186" i="1"/>
  <c r="AK86" i="1"/>
  <c r="AJ86" i="1"/>
  <c r="AI86" i="1"/>
  <c r="AH86" i="1"/>
  <c r="AI127" i="2"/>
  <c r="AJ127" i="2"/>
  <c r="AK127" i="2"/>
  <c r="AI116" i="2"/>
  <c r="AH116" i="2"/>
  <c r="AJ116" i="2"/>
  <c r="AK116" i="2"/>
  <c r="AI338" i="1"/>
  <c r="AJ338" i="1"/>
  <c r="AK338" i="1"/>
  <c r="AI310" i="1"/>
  <c r="AK310" i="1"/>
  <c r="AJ310" i="1"/>
  <c r="BQ37" i="2"/>
  <c r="BR36" i="2"/>
  <c r="BS36" i="2"/>
  <c r="AZ36" i="2"/>
  <c r="AX36" i="2"/>
  <c r="AI64" i="2"/>
  <c r="AJ64" i="2"/>
  <c r="AK64" i="2"/>
  <c r="AI72" i="1"/>
  <c r="AJ72" i="1"/>
  <c r="AK72" i="1"/>
  <c r="AI301" i="2"/>
  <c r="AJ301" i="2"/>
  <c r="AK301" i="2"/>
  <c r="AJ327" i="2"/>
  <c r="AK327" i="2"/>
  <c r="AI327" i="2"/>
  <c r="AI194" i="2"/>
  <c r="AJ194" i="2"/>
  <c r="AK194" i="2"/>
  <c r="AK194" i="1"/>
  <c r="AI194" i="1"/>
  <c r="AJ194" i="1"/>
  <c r="AI222" i="1"/>
  <c r="AJ222" i="1"/>
  <c r="AK222" i="1"/>
  <c r="AI34" i="1"/>
  <c r="AH34" i="1"/>
  <c r="AJ34" i="1"/>
  <c r="AK34" i="1"/>
  <c r="AE327" i="1"/>
  <c r="AK255" i="2"/>
  <c r="AI255" i="2"/>
  <c r="AJ255" i="2"/>
  <c r="AI88" i="2"/>
  <c r="AJ88" i="2"/>
  <c r="AK88" i="2"/>
  <c r="AI232" i="1"/>
  <c r="AJ232" i="1"/>
  <c r="AK232" i="1"/>
  <c r="AI101" i="1"/>
  <c r="AK101" i="1"/>
  <c r="AJ101" i="1"/>
  <c r="AI68" i="1"/>
  <c r="AH68" i="1"/>
  <c r="AJ68" i="1"/>
  <c r="AK68" i="1"/>
  <c r="AI348" i="2"/>
  <c r="AJ348" i="2"/>
  <c r="AK348" i="2"/>
  <c r="AK302" i="2"/>
  <c r="AI302" i="2"/>
  <c r="AJ302" i="2"/>
  <c r="AK278" i="2"/>
  <c r="AI278" i="2"/>
  <c r="AJ278" i="2"/>
  <c r="AI58" i="2"/>
  <c r="AH58" i="2"/>
  <c r="AJ58" i="2"/>
  <c r="AK58" i="2"/>
  <c r="AI50" i="2"/>
  <c r="AJ50" i="2"/>
  <c r="AK50" i="2"/>
  <c r="AK326" i="1"/>
  <c r="AI326" i="1"/>
  <c r="AJ326" i="1"/>
  <c r="AI279" i="2"/>
  <c r="AJ279" i="2"/>
  <c r="AK279" i="2"/>
  <c r="AI293" i="2"/>
  <c r="AH293" i="2"/>
  <c r="AJ293" i="2"/>
  <c r="AK293" i="2"/>
  <c r="AI22" i="2"/>
  <c r="AJ22" i="2"/>
  <c r="AK22" i="2"/>
  <c r="BB3" i="2"/>
  <c r="BO3" i="2"/>
  <c r="BP3" i="2"/>
  <c r="BA3" i="2"/>
  <c r="BB17" i="2"/>
  <c r="BO17" i="2"/>
  <c r="BP17" i="2"/>
  <c r="BA17" i="2"/>
  <c r="AI343" i="1"/>
  <c r="AJ343" i="1"/>
  <c r="AK343" i="1"/>
  <c r="AI255" i="1"/>
  <c r="AJ255" i="1"/>
  <c r="AK255" i="1"/>
  <c r="AI174" i="1"/>
  <c r="AH174" i="1"/>
  <c r="AJ174" i="1"/>
  <c r="AK174" i="1"/>
  <c r="BA13" i="1"/>
  <c r="BB13" i="1"/>
  <c r="AJ28" i="1"/>
  <c r="AK28" i="1"/>
  <c r="AI28" i="1"/>
  <c r="AH28" i="1"/>
  <c r="AK30" i="1"/>
  <c r="AI30" i="1"/>
  <c r="AJ30" i="1"/>
  <c r="BB10" i="1"/>
  <c r="BA10" i="1"/>
  <c r="AZ10" i="1"/>
  <c r="AX10" i="1"/>
  <c r="AA334" i="2"/>
  <c r="AB334" i="2"/>
  <c r="AD209" i="1"/>
  <c r="AK97" i="1"/>
  <c r="AI97" i="1"/>
  <c r="AJ97" i="1"/>
  <c r="AJ185" i="2"/>
  <c r="AK185" i="2"/>
  <c r="AI185" i="2"/>
  <c r="AI178" i="2"/>
  <c r="AJ178" i="2"/>
  <c r="AK178" i="2"/>
  <c r="AI143" i="2"/>
  <c r="AJ143" i="2"/>
  <c r="AK143" i="2"/>
  <c r="AI112" i="2"/>
  <c r="AH112" i="2"/>
  <c r="AJ112" i="2"/>
  <c r="AK112" i="2"/>
  <c r="BB15" i="2"/>
  <c r="BA15" i="2"/>
  <c r="AZ15" i="2"/>
  <c r="AX15" i="2"/>
  <c r="BO15" i="2"/>
  <c r="BP15" i="2"/>
  <c r="AK218" i="1"/>
  <c r="AI218" i="1"/>
  <c r="AH218" i="1"/>
  <c r="AJ218" i="1"/>
  <c r="AI204" i="1"/>
  <c r="AJ204" i="1"/>
  <c r="AK204" i="1"/>
  <c r="BA5" i="1"/>
  <c r="BB5" i="1"/>
  <c r="BA7" i="1"/>
  <c r="BB7" i="1"/>
  <c r="BR40" i="2"/>
  <c r="BS40" i="2"/>
  <c r="AE210" i="1"/>
  <c r="AD210" i="1"/>
  <c r="AI336" i="1"/>
  <c r="AH336" i="1"/>
  <c r="AJ336" i="1"/>
  <c r="AK336" i="1"/>
  <c r="AI294" i="1"/>
  <c r="AJ294" i="1"/>
  <c r="AK294" i="1"/>
  <c r="AI127" i="1"/>
  <c r="AJ127" i="1"/>
  <c r="AK127" i="1"/>
  <c r="AI271" i="2"/>
  <c r="AJ271" i="2"/>
  <c r="AK271" i="2"/>
  <c r="AK328" i="2"/>
  <c r="AI328" i="2"/>
  <c r="AJ328" i="2"/>
  <c r="AI285" i="2"/>
  <c r="AJ285" i="2"/>
  <c r="AK285" i="2"/>
  <c r="AK75" i="2"/>
  <c r="AI75" i="2"/>
  <c r="AJ75" i="2"/>
  <c r="AI317" i="1"/>
  <c r="AJ317" i="1"/>
  <c r="AK317" i="1"/>
  <c r="AI288" i="1"/>
  <c r="AH288" i="1"/>
  <c r="AJ288" i="1"/>
  <c r="AK288" i="1"/>
  <c r="AI234" i="1"/>
  <c r="AJ234" i="1"/>
  <c r="AK234" i="1"/>
  <c r="AI179" i="1"/>
  <c r="AJ179" i="1"/>
  <c r="AK179" i="1"/>
  <c r="AI160" i="1"/>
  <c r="AJ160" i="1"/>
  <c r="AK160" i="1"/>
  <c r="BA11" i="1"/>
  <c r="AZ11" i="1"/>
  <c r="AX11" i="1"/>
  <c r="BB11" i="1"/>
  <c r="AJ24" i="1"/>
  <c r="AI24" i="1"/>
  <c r="AH24" i="1"/>
  <c r="AK24" i="1"/>
  <c r="BA3" i="1"/>
  <c r="BB3" i="1"/>
  <c r="AI47" i="1"/>
  <c r="AJ47" i="1"/>
  <c r="AK47" i="1"/>
  <c r="BR37" i="2"/>
  <c r="BS37" i="2"/>
  <c r="AI36" i="1"/>
  <c r="AH36" i="1"/>
  <c r="AK36" i="1"/>
  <c r="AJ36" i="1"/>
  <c r="AK294" i="2"/>
  <c r="AI294" i="2"/>
  <c r="AJ294" i="2"/>
  <c r="AK270" i="2"/>
  <c r="AI270" i="2"/>
  <c r="AJ270" i="2"/>
  <c r="AJ193" i="2"/>
  <c r="AK193" i="2"/>
  <c r="AI193" i="2"/>
  <c r="AI237" i="2"/>
  <c r="AJ237" i="2"/>
  <c r="AK237" i="2"/>
  <c r="AI345" i="1"/>
  <c r="AJ345" i="1"/>
  <c r="AK345" i="1"/>
  <c r="AJ303" i="1"/>
  <c r="AK303" i="1"/>
  <c r="AI303" i="1"/>
  <c r="AH303" i="1"/>
  <c r="AJ256" i="1"/>
  <c r="AK256" i="1"/>
  <c r="AI256" i="1"/>
  <c r="AI182" i="1"/>
  <c r="AJ182" i="1"/>
  <c r="AK182" i="1"/>
  <c r="AI172" i="1"/>
  <c r="AJ172" i="1"/>
  <c r="AK172" i="1"/>
  <c r="AI303" i="2"/>
  <c r="AK303" i="2"/>
  <c r="AJ303" i="2"/>
  <c r="AK314" i="2"/>
  <c r="AI314" i="2"/>
  <c r="AJ314" i="2"/>
  <c r="AI277" i="2"/>
  <c r="AJ277" i="2"/>
  <c r="AK277" i="2"/>
  <c r="AI197" i="2"/>
  <c r="AJ197" i="2"/>
  <c r="AK197" i="2"/>
  <c r="AI151" i="2"/>
  <c r="AK151" i="2"/>
  <c r="AJ151" i="2"/>
  <c r="AI99" i="2"/>
  <c r="AH99" i="2"/>
  <c r="AJ99" i="2"/>
  <c r="AK99" i="2"/>
  <c r="AI119" i="2"/>
  <c r="AJ119" i="2"/>
  <c r="AK119" i="2"/>
  <c r="AI208" i="2"/>
  <c r="AJ208" i="2"/>
  <c r="AK208" i="2"/>
  <c r="AJ305" i="1"/>
  <c r="AK305" i="1"/>
  <c r="AI305" i="1"/>
  <c r="AH305" i="1"/>
  <c r="AI208" i="1"/>
  <c r="AH208" i="1"/>
  <c r="AJ208" i="1"/>
  <c r="AK208" i="1"/>
  <c r="AK159" i="1"/>
  <c r="AI159" i="1"/>
  <c r="AH159" i="1"/>
  <c r="AJ159" i="1"/>
  <c r="AI153" i="1"/>
  <c r="AJ153" i="1"/>
  <c r="AK153" i="1"/>
  <c r="AI93" i="1"/>
  <c r="AJ93" i="1"/>
  <c r="AK93" i="1"/>
  <c r="BA8" i="1"/>
  <c r="AZ8" i="1"/>
  <c r="AX8" i="1"/>
  <c r="BB8" i="1"/>
  <c r="AD103" i="1"/>
  <c r="AZ41" i="2"/>
  <c r="AX41" i="2"/>
  <c r="AD252" i="1"/>
  <c r="AE252" i="1"/>
  <c r="I26" i="5"/>
  <c r="AD98" i="2"/>
  <c r="AE98" i="2"/>
  <c r="BB2" i="2"/>
  <c r="BA2" i="2"/>
  <c r="AZ2" i="2"/>
  <c r="AX2" i="2"/>
  <c r="BO2" i="2"/>
  <c r="BP2" i="2"/>
  <c r="AJ319" i="1"/>
  <c r="AI319" i="1"/>
  <c r="AH319" i="1"/>
  <c r="AK319" i="1"/>
  <c r="AI32" i="1"/>
  <c r="AH32" i="1"/>
  <c r="AJ32" i="1"/>
  <c r="AK32" i="1"/>
  <c r="AK272" i="2"/>
  <c r="AI272" i="2"/>
  <c r="AH272" i="2"/>
  <c r="AJ272" i="2"/>
  <c r="AI235" i="2"/>
  <c r="AJ235" i="2"/>
  <c r="AK235" i="2"/>
  <c r="AJ287" i="1"/>
  <c r="AK287" i="1"/>
  <c r="AI287" i="1"/>
  <c r="AH287" i="1"/>
  <c r="AI148" i="1"/>
  <c r="AH148" i="1"/>
  <c r="AJ148" i="1"/>
  <c r="AK148" i="1"/>
  <c r="AI295" i="2"/>
  <c r="AH295" i="2"/>
  <c r="AJ295" i="2"/>
  <c r="AK295" i="2"/>
  <c r="AI234" i="2"/>
  <c r="AJ234" i="2"/>
  <c r="AK234" i="2"/>
  <c r="AI219" i="2"/>
  <c r="AJ219" i="2"/>
  <c r="AK219" i="2"/>
  <c r="AJ164" i="2"/>
  <c r="AK164" i="2"/>
  <c r="AI164" i="2"/>
  <c r="AI111" i="2"/>
  <c r="AH111" i="2"/>
  <c r="AJ111" i="2"/>
  <c r="AK111" i="2"/>
  <c r="BB11" i="2"/>
  <c r="BP11" i="2"/>
  <c r="BA11" i="2"/>
  <c r="AZ11" i="2"/>
  <c r="AX11" i="2"/>
  <c r="BO11" i="2"/>
  <c r="AI314" i="1"/>
  <c r="AJ314" i="1"/>
  <c r="AK314" i="1"/>
  <c r="AI251" i="1"/>
  <c r="AJ251" i="1"/>
  <c r="AK251" i="1"/>
  <c r="AI238" i="1"/>
  <c r="AH238" i="1"/>
  <c r="AJ238" i="1"/>
  <c r="AK238" i="1"/>
  <c r="AK143" i="1"/>
  <c r="AI143" i="1"/>
  <c r="AH143" i="1"/>
  <c r="AJ143" i="1"/>
  <c r="AI67" i="1"/>
  <c r="AJ67" i="1"/>
  <c r="AK67" i="1"/>
  <c r="AK26" i="1"/>
  <c r="AI26" i="1"/>
  <c r="AJ26" i="1"/>
  <c r="AI51" i="1"/>
  <c r="AH51" i="1"/>
  <c r="AJ51" i="1"/>
  <c r="AK51" i="1"/>
  <c r="AE170" i="1"/>
  <c r="AD170" i="1"/>
  <c r="AE163" i="2"/>
  <c r="AD163" i="2"/>
  <c r="AD82" i="2"/>
  <c r="AE82" i="2"/>
  <c r="AK286" i="2"/>
  <c r="AI286" i="2"/>
  <c r="AJ286" i="2"/>
  <c r="AI282" i="1"/>
  <c r="AH282" i="1"/>
  <c r="AJ282" i="1"/>
  <c r="AK282" i="1"/>
  <c r="AI69" i="1"/>
  <c r="AH69" i="1"/>
  <c r="AJ69" i="1"/>
  <c r="AK69" i="1"/>
  <c r="AI287" i="2"/>
  <c r="AJ287" i="2"/>
  <c r="AK287" i="2"/>
  <c r="AI247" i="2"/>
  <c r="AJ247" i="2"/>
  <c r="AK247" i="2"/>
  <c r="AI269" i="2"/>
  <c r="AH269" i="2"/>
  <c r="AJ269" i="2"/>
  <c r="AK269" i="2"/>
  <c r="AJ165" i="2"/>
  <c r="AK165" i="2"/>
  <c r="AI165" i="2"/>
  <c r="AI55" i="2"/>
  <c r="AJ55" i="2"/>
  <c r="AK55" i="2"/>
  <c r="AI216" i="1"/>
  <c r="AJ216" i="1"/>
  <c r="AK216" i="1"/>
  <c r="AJ205" i="1"/>
  <c r="AK205" i="1"/>
  <c r="AI205" i="1"/>
  <c r="AI136" i="1"/>
  <c r="AH136" i="1"/>
  <c r="AJ136" i="1"/>
  <c r="AK136" i="1"/>
  <c r="AI77" i="1"/>
  <c r="AJ77" i="1"/>
  <c r="AK77" i="1"/>
  <c r="BA6" i="1"/>
  <c r="BB6" i="1"/>
  <c r="AI45" i="1"/>
  <c r="AH45" i="1"/>
  <c r="AJ45" i="1"/>
  <c r="AK45" i="1"/>
  <c r="BA4" i="1"/>
  <c r="BB4" i="1"/>
  <c r="AA167" i="2"/>
  <c r="AB167" i="2"/>
  <c r="AD236" i="1"/>
  <c r="AE236" i="1"/>
  <c r="AE325" i="1"/>
  <c r="AD260" i="1"/>
  <c r="AE260" i="1"/>
  <c r="AK262" i="2"/>
  <c r="AI262" i="2"/>
  <c r="AH262" i="2"/>
  <c r="AJ262" i="2"/>
  <c r="AI203" i="2"/>
  <c r="AJ203" i="2"/>
  <c r="AK203" i="2"/>
  <c r="AK182" i="2"/>
  <c r="AI182" i="2"/>
  <c r="AJ182" i="2"/>
  <c r="AJ313" i="1"/>
  <c r="AK313" i="1"/>
  <c r="AI313" i="1"/>
  <c r="AK220" i="1"/>
  <c r="AI220" i="1"/>
  <c r="AH220" i="1"/>
  <c r="AJ220" i="1"/>
  <c r="AI201" i="1"/>
  <c r="AJ201" i="1"/>
  <c r="AK201" i="1"/>
  <c r="AI198" i="1"/>
  <c r="AJ198" i="1"/>
  <c r="AK198" i="1"/>
  <c r="AI80" i="1"/>
  <c r="AH80" i="1"/>
  <c r="AJ80" i="1"/>
  <c r="AK80" i="1"/>
  <c r="AK70" i="1"/>
  <c r="AI70" i="1"/>
  <c r="AH70" i="1"/>
  <c r="AJ70" i="1"/>
  <c r="AI261" i="2"/>
  <c r="AJ261" i="2"/>
  <c r="AK261" i="2"/>
  <c r="AI174" i="2"/>
  <c r="AJ174" i="2"/>
  <c r="AK174" i="2"/>
  <c r="AI210" i="2"/>
  <c r="AH210" i="2"/>
  <c r="AJ210" i="2"/>
  <c r="AK210" i="2"/>
  <c r="AI342" i="1"/>
  <c r="AH342" i="1"/>
  <c r="AJ342" i="1"/>
  <c r="AK342" i="1"/>
  <c r="AK273" i="1"/>
  <c r="AI273" i="1"/>
  <c r="AH273" i="1"/>
  <c r="AJ273" i="1"/>
  <c r="AI187" i="1"/>
  <c r="AJ187" i="1"/>
  <c r="AK187" i="1"/>
  <c r="AI140" i="1"/>
  <c r="AH140" i="1"/>
  <c r="AJ140" i="1"/>
  <c r="AK140" i="1"/>
  <c r="BB9" i="1"/>
  <c r="BA9" i="1"/>
  <c r="AI38" i="1"/>
  <c r="AJ38" i="1"/>
  <c r="AK38" i="1"/>
  <c r="AK52" i="1"/>
  <c r="AI52" i="1"/>
  <c r="AJ52" i="1"/>
  <c r="BQ40" i="2"/>
  <c r="BR39" i="2"/>
  <c r="BS39" i="2"/>
  <c r="AZ66" i="1"/>
  <c r="AX66" i="1"/>
  <c r="AE33" i="1"/>
  <c r="AD33" i="1"/>
  <c r="AZ42" i="2"/>
  <c r="AX42" i="2"/>
  <c r="AH337" i="2"/>
  <c r="AH153" i="2"/>
  <c r="AZ66" i="2"/>
  <c r="AX66" i="2"/>
  <c r="BQ47" i="2"/>
  <c r="BR46" i="2"/>
  <c r="BS46" i="2"/>
  <c r="AH241" i="1"/>
  <c r="AH116" i="1"/>
  <c r="AZ32" i="1"/>
  <c r="AX32" i="1"/>
  <c r="AH236" i="2"/>
  <c r="BQ55" i="2"/>
  <c r="AH74" i="1"/>
  <c r="AH349" i="2"/>
  <c r="AH134" i="2"/>
  <c r="AZ63" i="2"/>
  <c r="AX63" i="2"/>
  <c r="AH162" i="1"/>
  <c r="AH133" i="1"/>
  <c r="AH146" i="1"/>
  <c r="AH101" i="2"/>
  <c r="AH147" i="1"/>
  <c r="AE25" i="1"/>
  <c r="AH72" i="2"/>
  <c r="AZ54" i="2"/>
  <c r="AX54" i="2"/>
  <c r="AH39" i="1"/>
  <c r="AH41" i="2"/>
  <c r="AH339" i="2"/>
  <c r="AH105" i="2"/>
  <c r="AH155" i="1"/>
  <c r="AZ61" i="1"/>
  <c r="AX61" i="1"/>
  <c r="AZ42" i="1"/>
  <c r="AX42" i="1"/>
  <c r="AZ12" i="1"/>
  <c r="AX12" i="1"/>
  <c r="AZ35" i="1"/>
  <c r="AX35" i="1"/>
  <c r="AZ18" i="1"/>
  <c r="AX18" i="1"/>
  <c r="AZ47" i="1"/>
  <c r="AX47" i="1"/>
  <c r="AB222" i="2"/>
  <c r="AA222" i="2"/>
  <c r="AA113" i="2"/>
  <c r="AB113" i="2"/>
  <c r="AB158" i="1"/>
  <c r="AA158" i="1"/>
  <c r="AA129" i="1"/>
  <c r="AB129" i="1"/>
  <c r="AD56" i="1"/>
  <c r="AE56" i="1"/>
  <c r="AA158" i="2"/>
  <c r="AB158" i="2"/>
  <c r="AA121" i="2"/>
  <c r="AB121" i="2"/>
  <c r="AA330" i="2"/>
  <c r="AB330" i="2"/>
  <c r="AA79" i="2"/>
  <c r="AB79" i="2"/>
  <c r="AA130" i="2"/>
  <c r="AB130" i="2"/>
  <c r="AH268" i="1"/>
  <c r="AH213" i="1"/>
  <c r="AH253" i="1"/>
  <c r="AA233" i="1"/>
  <c r="AB233" i="1"/>
  <c r="AB89" i="2"/>
  <c r="AA89" i="2"/>
  <c r="AA226" i="1"/>
  <c r="AB226" i="1"/>
  <c r="AB110" i="1"/>
  <c r="AA110" i="1"/>
  <c r="AA126" i="2"/>
  <c r="AB126" i="2"/>
  <c r="AB40" i="2"/>
  <c r="AA40" i="2"/>
  <c r="AB227" i="1"/>
  <c r="AA227" i="1"/>
  <c r="AA124" i="1"/>
  <c r="AB124" i="1"/>
  <c r="AH86" i="2"/>
  <c r="AZ33" i="2"/>
  <c r="AX33" i="2"/>
  <c r="AD141" i="2"/>
  <c r="AE141" i="2"/>
  <c r="BQ60" i="2"/>
  <c r="BR59" i="2"/>
  <c r="BS59" i="2"/>
  <c r="AH122" i="2"/>
  <c r="AZ47" i="2"/>
  <c r="AX47" i="2"/>
  <c r="BQ61" i="2"/>
  <c r="BR60" i="2"/>
  <c r="BS60" i="2"/>
  <c r="AH90" i="2"/>
  <c r="AZ55" i="2"/>
  <c r="AX55" i="2"/>
  <c r="AH276" i="1"/>
  <c r="AH114" i="1"/>
  <c r="AZ31" i="1"/>
  <c r="AX31" i="1"/>
  <c r="AH322" i="2"/>
  <c r="AH81" i="2"/>
  <c r="AH61" i="1"/>
  <c r="AH345" i="2"/>
  <c r="AZ67" i="1"/>
  <c r="AX67" i="1"/>
  <c r="AH324" i="2"/>
  <c r="AH166" i="1"/>
  <c r="AE22" i="1"/>
  <c r="AD22" i="1"/>
  <c r="AH316" i="2"/>
  <c r="AH233" i="2"/>
  <c r="AH39" i="2"/>
  <c r="BQ52" i="2"/>
  <c r="BR51" i="2"/>
  <c r="BS51" i="2"/>
  <c r="AH84" i="2"/>
  <c r="AH78" i="2"/>
  <c r="AH125" i="2"/>
  <c r="AH47" i="2"/>
  <c r="AH221" i="1"/>
  <c r="AH120" i="1"/>
  <c r="AH79" i="1"/>
  <c r="AH62" i="1"/>
  <c r="AH31" i="1"/>
  <c r="AZ22" i="1"/>
  <c r="AX22" i="1"/>
  <c r="AH21" i="1"/>
  <c r="AZ30" i="1"/>
  <c r="AX30" i="1"/>
  <c r="AZ41" i="1"/>
  <c r="AX41" i="1"/>
  <c r="AB76" i="1"/>
  <c r="AA76" i="1"/>
  <c r="AA150" i="2"/>
  <c r="AB150" i="2"/>
  <c r="BR61" i="2"/>
  <c r="BS61" i="2"/>
  <c r="AA178" i="1"/>
  <c r="AB178" i="1"/>
  <c r="AB159" i="2"/>
  <c r="AA159" i="2"/>
  <c r="AA146" i="2"/>
  <c r="AB146" i="2"/>
  <c r="BR56" i="2"/>
  <c r="BS56" i="2"/>
  <c r="BR50" i="2"/>
  <c r="BS50" i="2"/>
  <c r="AB129" i="2"/>
  <c r="AA129" i="2"/>
  <c r="AA70" i="2"/>
  <c r="AB70" i="2"/>
  <c r="AA245" i="1"/>
  <c r="AB245" i="1"/>
  <c r="AA44" i="2"/>
  <c r="AB44" i="2"/>
  <c r="AA137" i="1"/>
  <c r="AB137" i="1"/>
  <c r="BR63" i="2"/>
  <c r="BS63" i="2"/>
  <c r="BR58" i="2"/>
  <c r="BS58" i="2"/>
  <c r="AH261" i="1"/>
  <c r="AZ43" i="2"/>
  <c r="AX43" i="2"/>
  <c r="AH121" i="1"/>
  <c r="AZ60" i="2"/>
  <c r="AX60" i="2"/>
  <c r="BQ53" i="2"/>
  <c r="BR52" i="2"/>
  <c r="BS52" i="2"/>
  <c r="AB89" i="1"/>
  <c r="AH335" i="2"/>
  <c r="AZ61" i="2"/>
  <c r="AX61" i="2"/>
  <c r="AZ12" i="2"/>
  <c r="AX12" i="2"/>
  <c r="AH324" i="1"/>
  <c r="AH175" i="2"/>
  <c r="AH154" i="2"/>
  <c r="AH133" i="2"/>
  <c r="AZ67" i="2"/>
  <c r="AX67" i="2"/>
  <c r="BQ19" i="2"/>
  <c r="AZ63" i="1"/>
  <c r="AX63" i="1"/>
  <c r="AH94" i="2"/>
  <c r="AH60" i="1"/>
  <c r="AH229" i="1"/>
  <c r="BQ44" i="2"/>
  <c r="BR43" i="2"/>
  <c r="BS43" i="2"/>
  <c r="AZ58" i="1"/>
  <c r="AX58" i="1"/>
  <c r="AH74" i="2"/>
  <c r="AB145" i="2"/>
  <c r="AA145" i="2"/>
  <c r="AZ52" i="2"/>
  <c r="AX52" i="2"/>
  <c r="AH142" i="2"/>
  <c r="BQ65" i="2"/>
  <c r="BR64" i="2"/>
  <c r="BS64" i="2"/>
  <c r="AH321" i="1"/>
  <c r="AA154" i="1"/>
  <c r="AB154" i="1"/>
  <c r="AH96" i="1"/>
  <c r="AH46" i="1"/>
  <c r="AH42" i="1"/>
  <c r="AH27" i="1"/>
  <c r="AZ2" i="1"/>
  <c r="AX2" i="1"/>
  <c r="AZ14" i="1"/>
  <c r="AX14" i="1"/>
  <c r="AH112" i="1"/>
  <c r="AA300" i="1"/>
  <c r="AB300" i="1"/>
  <c r="AA150" i="1"/>
  <c r="AB150" i="1"/>
  <c r="AH93" i="2"/>
  <c r="AB292" i="1"/>
  <c r="AA292" i="1"/>
  <c r="AB171" i="1"/>
  <c r="AA171" i="1"/>
  <c r="AH111" i="1"/>
  <c r="AA254" i="2"/>
  <c r="AB254" i="2"/>
  <c r="AH163" i="1"/>
  <c r="AH117" i="2"/>
  <c r="AB249" i="1"/>
  <c r="AA249" i="1"/>
  <c r="AA341" i="2"/>
  <c r="AB341" i="2"/>
  <c r="AH128" i="1"/>
  <c r="AA58" i="1"/>
  <c r="AB58" i="1"/>
  <c r="AH244" i="1"/>
  <c r="AB142" i="1"/>
  <c r="AA142" i="1"/>
  <c r="AB84" i="1"/>
  <c r="AA84" i="1"/>
  <c r="AB71" i="1"/>
  <c r="AA71" i="1"/>
  <c r="AZ36" i="1"/>
  <c r="AX36" i="1"/>
  <c r="AD106" i="2"/>
  <c r="AE106" i="2"/>
  <c r="AD114" i="2"/>
  <c r="AE114" i="2"/>
  <c r="AE217" i="2"/>
  <c r="AD217" i="2"/>
  <c r="AD109" i="2"/>
  <c r="AE109" i="2"/>
  <c r="BQ42" i="2"/>
  <c r="BR41" i="2"/>
  <c r="BS41" i="2"/>
  <c r="AH325" i="2"/>
  <c r="AH238" i="2"/>
  <c r="AB137" i="2"/>
  <c r="AA137" i="2"/>
  <c r="AZ53" i="2"/>
  <c r="AX53" i="2"/>
  <c r="AH73" i="2"/>
  <c r="BQ12" i="2"/>
  <c r="AH45" i="2"/>
  <c r="AH138" i="2"/>
  <c r="BQ63" i="2"/>
  <c r="AH347" i="2"/>
  <c r="AB225" i="2"/>
  <c r="AA225" i="2"/>
  <c r="AH85" i="2"/>
  <c r="AH266" i="1"/>
  <c r="AH343" i="2"/>
  <c r="AH110" i="2"/>
  <c r="BQ54" i="2"/>
  <c r="BR53" i="2"/>
  <c r="BS53" i="2"/>
  <c r="AH250" i="2"/>
  <c r="AH21" i="2"/>
  <c r="AZ46" i="1"/>
  <c r="AX46" i="1"/>
  <c r="AH230" i="2"/>
  <c r="AZ65" i="2"/>
  <c r="AX65" i="2"/>
  <c r="AH59" i="1"/>
  <c r="AZ27" i="1"/>
  <c r="AX27" i="1"/>
  <c r="AZ33" i="1"/>
  <c r="AX33" i="1"/>
  <c r="AZ37" i="1"/>
  <c r="AX37" i="1"/>
  <c r="AZ34" i="1"/>
  <c r="AX34" i="1"/>
  <c r="AH48" i="1"/>
  <c r="AH35" i="1"/>
  <c r="AH44" i="1"/>
  <c r="AH37" i="1"/>
  <c r="AZ53" i="1"/>
  <c r="AX53" i="1"/>
  <c r="AZ26" i="1"/>
  <c r="AX26" i="1"/>
  <c r="AE76" i="2"/>
  <c r="AD76" i="2"/>
  <c r="BR44" i="2"/>
  <c r="BS44" i="2"/>
  <c r="AA175" i="1"/>
  <c r="AB175" i="1"/>
  <c r="AA237" i="1"/>
  <c r="AB237" i="1"/>
  <c r="AA326" i="2"/>
  <c r="AB326" i="2"/>
  <c r="AA118" i="2"/>
  <c r="AB118" i="2"/>
  <c r="BR48" i="2"/>
  <c r="BS48" i="2"/>
  <c r="BR55" i="2"/>
  <c r="BS55" i="2"/>
  <c r="AB308" i="1"/>
  <c r="AA308" i="1"/>
  <c r="AB228" i="1"/>
  <c r="AA228" i="1"/>
  <c r="AA284" i="1"/>
  <c r="AB284" i="1"/>
  <c r="AB170" i="2"/>
  <c r="AA170" i="2"/>
  <c r="AB80" i="2"/>
  <c r="AA80" i="2"/>
  <c r="AA94" i="1"/>
  <c r="AB94" i="1"/>
  <c r="AA97" i="2"/>
  <c r="AB97" i="2"/>
  <c r="BR47" i="2"/>
  <c r="BS47" i="2"/>
  <c r="AB350" i="2"/>
  <c r="AA350" i="2"/>
  <c r="AB356" i="2"/>
  <c r="AA356" i="2"/>
  <c r="AD351" i="2"/>
  <c r="AE351" i="2"/>
  <c r="AB359" i="2"/>
  <c r="AA359" i="2"/>
  <c r="AB352" i="2"/>
  <c r="AA352" i="2"/>
  <c r="AB355" i="2"/>
  <c r="AA355" i="2"/>
  <c r="AB358" i="2"/>
  <c r="AA358" i="2"/>
  <c r="AB357" i="2"/>
  <c r="AA357" i="2"/>
  <c r="AH354" i="2"/>
  <c r="AD284" i="1"/>
  <c r="AE284" i="1"/>
  <c r="AA128" i="1"/>
  <c r="AB128" i="1"/>
  <c r="AD150" i="1"/>
  <c r="AE150" i="1"/>
  <c r="AA46" i="1"/>
  <c r="AB46" i="1"/>
  <c r="AD245" i="1"/>
  <c r="AE245" i="1"/>
  <c r="AE146" i="2"/>
  <c r="AD146" i="2"/>
  <c r="AD228" i="1"/>
  <c r="AE228" i="1"/>
  <c r="AA21" i="2"/>
  <c r="AB21" i="2"/>
  <c r="AD137" i="2"/>
  <c r="AE137" i="2"/>
  <c r="AD84" i="1"/>
  <c r="AE84" i="1"/>
  <c r="AB111" i="1"/>
  <c r="AA111" i="1"/>
  <c r="AB96" i="1"/>
  <c r="AA96" i="1"/>
  <c r="AA335" i="2"/>
  <c r="AB335" i="2"/>
  <c r="AE159" i="2"/>
  <c r="AD159" i="2"/>
  <c r="AD76" i="1"/>
  <c r="AE76" i="1"/>
  <c r="AB79" i="1"/>
  <c r="AA79" i="1"/>
  <c r="AA39" i="2"/>
  <c r="AB39" i="2"/>
  <c r="AB345" i="2"/>
  <c r="AA345" i="2"/>
  <c r="AB90" i="2"/>
  <c r="AA90" i="2"/>
  <c r="AB86" i="2"/>
  <c r="AA86" i="2"/>
  <c r="AD126" i="2"/>
  <c r="AE126" i="2"/>
  <c r="AD233" i="1"/>
  <c r="AE233" i="1"/>
  <c r="AA339" i="2"/>
  <c r="AB339" i="2"/>
  <c r="AA146" i="1"/>
  <c r="AB146" i="1"/>
  <c r="AA236" i="2"/>
  <c r="AB236" i="2"/>
  <c r="AA140" i="1"/>
  <c r="AB140" i="1"/>
  <c r="AB80" i="1"/>
  <c r="AA80" i="1"/>
  <c r="AB220" i="1"/>
  <c r="AA220" i="1"/>
  <c r="AA269" i="2"/>
  <c r="AB269" i="2"/>
  <c r="AA51" i="1"/>
  <c r="AB51" i="1"/>
  <c r="AB143" i="1"/>
  <c r="AA143" i="1"/>
  <c r="AB148" i="1"/>
  <c r="AA148" i="1"/>
  <c r="AB272" i="2"/>
  <c r="AA272" i="2"/>
  <c r="AB208" i="1"/>
  <c r="AA208" i="1"/>
  <c r="AA288" i="1"/>
  <c r="AB288" i="1"/>
  <c r="AB336" i="1"/>
  <c r="AA336" i="1"/>
  <c r="AA174" i="1"/>
  <c r="AB174" i="1"/>
  <c r="AA58" i="2"/>
  <c r="AB58" i="2"/>
  <c r="AA86" i="1"/>
  <c r="AB86" i="1"/>
  <c r="AA207" i="2"/>
  <c r="AB207" i="2"/>
  <c r="AA256" i="2"/>
  <c r="AB256" i="2"/>
  <c r="BR13" i="2"/>
  <c r="BS13" i="2"/>
  <c r="AA202" i="2"/>
  <c r="AB202" i="2"/>
  <c r="AB161" i="1"/>
  <c r="AA161" i="1"/>
  <c r="AA78" i="1"/>
  <c r="AB78" i="1"/>
  <c r="AB148" i="2"/>
  <c r="AA148" i="2"/>
  <c r="AA333" i="1"/>
  <c r="AB333" i="1"/>
  <c r="AA292" i="2"/>
  <c r="AB292" i="2"/>
  <c r="AA57" i="1"/>
  <c r="AB57" i="1"/>
  <c r="AA176" i="2"/>
  <c r="AB176" i="2"/>
  <c r="AB330" i="1"/>
  <c r="AA330" i="1"/>
  <c r="AA290" i="2"/>
  <c r="AB290" i="2"/>
  <c r="AA36" i="2"/>
  <c r="AB36" i="2"/>
  <c r="AB224" i="2"/>
  <c r="AA224" i="2"/>
  <c r="AA23" i="2"/>
  <c r="AB23" i="2"/>
  <c r="AB295" i="1"/>
  <c r="AA295" i="1"/>
  <c r="AB152" i="2"/>
  <c r="AA152" i="2"/>
  <c r="AA65" i="1"/>
  <c r="AB65" i="1"/>
  <c r="AA42" i="2"/>
  <c r="AB42" i="2"/>
  <c r="AA135" i="1"/>
  <c r="AB135" i="1"/>
  <c r="AA151" i="1"/>
  <c r="AB151" i="1"/>
  <c r="AD252" i="2"/>
  <c r="AE252" i="2"/>
  <c r="AB280" i="2"/>
  <c r="AA280" i="2"/>
  <c r="AA344" i="1"/>
  <c r="AB344" i="1"/>
  <c r="AA37" i="2"/>
  <c r="AB37" i="2"/>
  <c r="AB54" i="1"/>
  <c r="AA54" i="1"/>
  <c r="AA73" i="1"/>
  <c r="AB73" i="1"/>
  <c r="AA259" i="1"/>
  <c r="AB259" i="1"/>
  <c r="BR38" i="2"/>
  <c r="BS38" i="2"/>
  <c r="AA286" i="1"/>
  <c r="AB286" i="1"/>
  <c r="AA56" i="2"/>
  <c r="AB56" i="2"/>
  <c r="AB293" i="1"/>
  <c r="AA293" i="1"/>
  <c r="AB290" i="1"/>
  <c r="AA290" i="1"/>
  <c r="AA305" i="2"/>
  <c r="AB305" i="2"/>
  <c r="AB172" i="2"/>
  <c r="AA172" i="2"/>
  <c r="AA180" i="2"/>
  <c r="AB180" i="2"/>
  <c r="AB108" i="2"/>
  <c r="AA108" i="2"/>
  <c r="AB332" i="2"/>
  <c r="AA332" i="2"/>
  <c r="AA322" i="1"/>
  <c r="AB322" i="1"/>
  <c r="AB215" i="2"/>
  <c r="AA215" i="2"/>
  <c r="AB188" i="1"/>
  <c r="AA188" i="1"/>
  <c r="AB31" i="2"/>
  <c r="AA31" i="2"/>
  <c r="AA258" i="1"/>
  <c r="AB258" i="1"/>
  <c r="AA341" i="1"/>
  <c r="AB341" i="1"/>
  <c r="AB180" i="1"/>
  <c r="AA180" i="1"/>
  <c r="AA156" i="1"/>
  <c r="AB156" i="1"/>
  <c r="BR24" i="2"/>
  <c r="BS24" i="2"/>
  <c r="AB196" i="1"/>
  <c r="AA196" i="1"/>
  <c r="AB66" i="2"/>
  <c r="AA66" i="2"/>
  <c r="AA325" i="2"/>
  <c r="AB325" i="2"/>
  <c r="AD292" i="1"/>
  <c r="AE292" i="1"/>
  <c r="AA122" i="2"/>
  <c r="AB122" i="2"/>
  <c r="AD97" i="2"/>
  <c r="AE97" i="2"/>
  <c r="AE94" i="1"/>
  <c r="AD94" i="1"/>
  <c r="AD326" i="2"/>
  <c r="AE326" i="2"/>
  <c r="AB250" i="2"/>
  <c r="AA250" i="2"/>
  <c r="AB347" i="2"/>
  <c r="AA347" i="2"/>
  <c r="AD341" i="2"/>
  <c r="AE341" i="2"/>
  <c r="AE171" i="1"/>
  <c r="AD171" i="1"/>
  <c r="AD300" i="1"/>
  <c r="AE300" i="1"/>
  <c r="AB74" i="2"/>
  <c r="AA74" i="2"/>
  <c r="AD70" i="2"/>
  <c r="AE70" i="2"/>
  <c r="AB120" i="1"/>
  <c r="AA120" i="1"/>
  <c r="AB233" i="2"/>
  <c r="AA233" i="2"/>
  <c r="AA61" i="1"/>
  <c r="AB61" i="1"/>
  <c r="AE110" i="1"/>
  <c r="AD110" i="1"/>
  <c r="AA253" i="1"/>
  <c r="AB253" i="1"/>
  <c r="AD330" i="2"/>
  <c r="AE330" i="2"/>
  <c r="AD129" i="1"/>
  <c r="AE129" i="1"/>
  <c r="AB41" i="2"/>
  <c r="AA41" i="2"/>
  <c r="AA133" i="1"/>
  <c r="AB133" i="1"/>
  <c r="AB342" i="1"/>
  <c r="AA342" i="1"/>
  <c r="AB45" i="1"/>
  <c r="AA45" i="1"/>
  <c r="AB136" i="1"/>
  <c r="AA136" i="1"/>
  <c r="AA69" i="1"/>
  <c r="AB69" i="1"/>
  <c r="AB111" i="2"/>
  <c r="AA111" i="2"/>
  <c r="AB287" i="1"/>
  <c r="AA287" i="1"/>
  <c r="BQ2" i="2"/>
  <c r="AA305" i="1"/>
  <c r="AB305" i="1"/>
  <c r="AH119" i="2"/>
  <c r="AH182" i="1"/>
  <c r="AB36" i="1"/>
  <c r="AA36" i="1"/>
  <c r="AB24" i="1"/>
  <c r="AA24" i="1"/>
  <c r="AH285" i="2"/>
  <c r="AA28" i="1"/>
  <c r="AB28" i="1"/>
  <c r="BQ17" i="2"/>
  <c r="AH22" i="2"/>
  <c r="AH326" i="1"/>
  <c r="AH348" i="2"/>
  <c r="AH194" i="1"/>
  <c r="AH64" i="2"/>
  <c r="AH338" i="1"/>
  <c r="AH184" i="1"/>
  <c r="AH273" i="2"/>
  <c r="AA264" i="1"/>
  <c r="AB264" i="1"/>
  <c r="AH331" i="1"/>
  <c r="AA69" i="2"/>
  <c r="AB69" i="2"/>
  <c r="AH230" i="1"/>
  <c r="AH349" i="1"/>
  <c r="AH281" i="2"/>
  <c r="AH202" i="1"/>
  <c r="AH88" i="1"/>
  <c r="AH232" i="2"/>
  <c r="AH344" i="2"/>
  <c r="AH333" i="2"/>
  <c r="AH191" i="1"/>
  <c r="AH317" i="2"/>
  <c r="AA131" i="1"/>
  <c r="AB131" i="1"/>
  <c r="AH335" i="1"/>
  <c r="AH190" i="2"/>
  <c r="AA221" i="2"/>
  <c r="AB221" i="2"/>
  <c r="AH348" i="1"/>
  <c r="AH195" i="2"/>
  <c r="BQ7" i="2"/>
  <c r="BR8" i="2"/>
  <c r="BS8" i="2"/>
  <c r="AH183" i="2"/>
  <c r="AZ8" i="2"/>
  <c r="AX8" i="2"/>
  <c r="AH214" i="1"/>
  <c r="BQ21" i="2"/>
  <c r="BR20" i="2"/>
  <c r="BS20" i="2"/>
  <c r="BQ22" i="2"/>
  <c r="AH288" i="2"/>
  <c r="AH249" i="2"/>
  <c r="AH231" i="2"/>
  <c r="AH186" i="2"/>
  <c r="AB309" i="2"/>
  <c r="AA309" i="2"/>
  <c r="AH30" i="2"/>
  <c r="AH270" i="1"/>
  <c r="AH190" i="1"/>
  <c r="AH23" i="1"/>
  <c r="AH103" i="2"/>
  <c r="AH291" i="1"/>
  <c r="AH276" i="2"/>
  <c r="AH128" i="2"/>
  <c r="AB224" i="1"/>
  <c r="AA224" i="1"/>
  <c r="AH169" i="2"/>
  <c r="AA215" i="1"/>
  <c r="AB215" i="1"/>
  <c r="AH115" i="2"/>
  <c r="AH212" i="2"/>
  <c r="AH278" i="1"/>
  <c r="AH211" i="2"/>
  <c r="AH275" i="2"/>
  <c r="AZ5" i="2"/>
  <c r="AX5" i="2"/>
  <c r="AH187" i="2"/>
  <c r="AD80" i="2"/>
  <c r="AE80" i="2"/>
  <c r="AD308" i="1"/>
  <c r="AE308" i="1"/>
  <c r="BR62" i="2"/>
  <c r="BS62" i="2"/>
  <c r="AB238" i="2"/>
  <c r="AA238" i="2"/>
  <c r="AD142" i="1"/>
  <c r="AE142" i="1"/>
  <c r="AD249" i="1"/>
  <c r="AE249" i="1"/>
  <c r="AB112" i="1"/>
  <c r="AA112" i="1"/>
  <c r="AD154" i="1"/>
  <c r="AE154" i="1"/>
  <c r="AB133" i="2"/>
  <c r="AA133" i="2"/>
  <c r="AE137" i="1"/>
  <c r="AD137" i="1"/>
  <c r="AD129" i="2"/>
  <c r="AE129" i="2"/>
  <c r="BR66" i="2"/>
  <c r="BS66" i="2"/>
  <c r="AB221" i="1"/>
  <c r="AA221" i="1"/>
  <c r="AA316" i="2"/>
  <c r="AB316" i="2"/>
  <c r="AB81" i="2"/>
  <c r="AA81" i="2"/>
  <c r="AE124" i="1"/>
  <c r="AD124" i="1"/>
  <c r="AA213" i="1"/>
  <c r="AB213" i="1"/>
  <c r="AD158" i="1"/>
  <c r="AE158" i="1"/>
  <c r="AA39" i="1"/>
  <c r="AB39" i="1"/>
  <c r="AA162" i="1"/>
  <c r="AB162" i="1"/>
  <c r="AB116" i="1"/>
  <c r="AA116" i="1"/>
  <c r="AH261" i="2"/>
  <c r="AH313" i="1"/>
  <c r="AH203" i="2"/>
  <c r="AH205" i="1"/>
  <c r="AH55" i="2"/>
  <c r="AH26" i="1"/>
  <c r="AH314" i="1"/>
  <c r="AH164" i="2"/>
  <c r="AH234" i="2"/>
  <c r="AH153" i="1"/>
  <c r="AH197" i="2"/>
  <c r="AH256" i="1"/>
  <c r="AH345" i="1"/>
  <c r="AH270" i="2"/>
  <c r="AH179" i="1"/>
  <c r="AH127" i="1"/>
  <c r="AH204" i="1"/>
  <c r="AH178" i="2"/>
  <c r="AH278" i="2"/>
  <c r="AH232" i="1"/>
  <c r="AH107" i="2"/>
  <c r="AH171" i="2"/>
  <c r="AH134" i="1"/>
  <c r="AH337" i="1"/>
  <c r="AH284" i="2"/>
  <c r="AH263" i="2"/>
  <c r="AH53" i="2"/>
  <c r="AH205" i="2"/>
  <c r="AH83" i="1"/>
  <c r="AH213" i="2"/>
  <c r="AH239" i="2"/>
  <c r="AH157" i="1"/>
  <c r="AH347" i="1"/>
  <c r="AH296" i="1"/>
  <c r="AH266" i="2"/>
  <c r="AH350" i="1"/>
  <c r="AH250" i="1"/>
  <c r="AA257" i="1"/>
  <c r="AB257" i="1"/>
  <c r="AH223" i="1"/>
  <c r="AH351" i="1"/>
  <c r="AH254" i="1"/>
  <c r="BR7" i="2"/>
  <c r="BS7" i="2"/>
  <c r="AH87" i="2"/>
  <c r="AH118" i="1"/>
  <c r="AH168" i="1"/>
  <c r="AH144" i="1"/>
  <c r="AH132" i="2"/>
  <c r="AH139" i="2"/>
  <c r="AH28" i="2"/>
  <c r="AH262" i="1"/>
  <c r="AH145" i="1"/>
  <c r="AH279" i="1"/>
  <c r="AH311" i="2"/>
  <c r="AH209" i="2"/>
  <c r="AH307" i="2"/>
  <c r="AH119" i="1"/>
  <c r="AH257" i="2"/>
  <c r="AH243" i="2"/>
  <c r="AH192" i="2"/>
  <c r="AH126" i="1"/>
  <c r="AH246" i="2"/>
  <c r="AB241" i="1"/>
  <c r="AA241" i="1"/>
  <c r="AH38" i="1"/>
  <c r="AH187" i="1"/>
  <c r="AH198" i="1"/>
  <c r="AZ6" i="1"/>
  <c r="AX6" i="1"/>
  <c r="AH165" i="2"/>
  <c r="AH247" i="2"/>
  <c r="BQ11" i="2"/>
  <c r="BR10" i="2"/>
  <c r="BS10" i="2"/>
  <c r="AH303" i="2"/>
  <c r="AH317" i="1"/>
  <c r="AH328" i="2"/>
  <c r="AH185" i="2"/>
  <c r="AD334" i="2"/>
  <c r="AE334" i="2"/>
  <c r="AH255" i="1"/>
  <c r="AZ3" i="2"/>
  <c r="AX3" i="2"/>
  <c r="AH301" i="2"/>
  <c r="AH346" i="1"/>
  <c r="AH206" i="1"/>
  <c r="AH199" i="1"/>
  <c r="AH125" i="1"/>
  <c r="AH311" i="1"/>
  <c r="AH304" i="1"/>
  <c r="AH220" i="2"/>
  <c r="AH141" i="1"/>
  <c r="AH218" i="2"/>
  <c r="AH83" i="2"/>
  <c r="AH216" i="2"/>
  <c r="AH188" i="2"/>
  <c r="AH320" i="2"/>
  <c r="AH124" i="2"/>
  <c r="AH64" i="1"/>
  <c r="AH156" i="2"/>
  <c r="AH289" i="2"/>
  <c r="AH329" i="2"/>
  <c r="AH204" i="2"/>
  <c r="AH96" i="2"/>
  <c r="AH274" i="2"/>
  <c r="AH117" i="1"/>
  <c r="AH217" i="1"/>
  <c r="AH62" i="2"/>
  <c r="AH77" i="2"/>
  <c r="AH334" i="1"/>
  <c r="AH283" i="1"/>
  <c r="AH331" i="2"/>
  <c r="AH267" i="1"/>
  <c r="AH99" i="1"/>
  <c r="AH200" i="2"/>
  <c r="AH26" i="2"/>
  <c r="AH140" i="2"/>
  <c r="AH100" i="1"/>
  <c r="AH211" i="1"/>
  <c r="AH25" i="2"/>
  <c r="AH339" i="1"/>
  <c r="AH340" i="1"/>
  <c r="AH107" i="1"/>
  <c r="AH354" i="1"/>
  <c r="AH169" i="1"/>
  <c r="AH195" i="1"/>
  <c r="AH49" i="2"/>
  <c r="AH328" i="1"/>
  <c r="AA138" i="2"/>
  <c r="AB138" i="2"/>
  <c r="AA268" i="1"/>
  <c r="AB268" i="1"/>
  <c r="AD121" i="2"/>
  <c r="AE121" i="2"/>
  <c r="AE170" i="2"/>
  <c r="AD170" i="2"/>
  <c r="AB37" i="1"/>
  <c r="AA37" i="1"/>
  <c r="AB59" i="1"/>
  <c r="AA59" i="1"/>
  <c r="AB343" i="2"/>
  <c r="AA343" i="2"/>
  <c r="AA45" i="2"/>
  <c r="AB45" i="2"/>
  <c r="AB244" i="1"/>
  <c r="AA244" i="1"/>
  <c r="AB117" i="2"/>
  <c r="AA117" i="2"/>
  <c r="AB229" i="1"/>
  <c r="AA229" i="1"/>
  <c r="AB175" i="2"/>
  <c r="AA175" i="2"/>
  <c r="AA121" i="1"/>
  <c r="AB121" i="1"/>
  <c r="AD44" i="2"/>
  <c r="AE44" i="2"/>
  <c r="AE178" i="1"/>
  <c r="AD178" i="1"/>
  <c r="AA21" i="1"/>
  <c r="AB21" i="1"/>
  <c r="AB125" i="2"/>
  <c r="AA125" i="2"/>
  <c r="AE226" i="1"/>
  <c r="AD226" i="1"/>
  <c r="AB72" i="2"/>
  <c r="AA72" i="2"/>
  <c r="AA134" i="2"/>
  <c r="AB134" i="2"/>
  <c r="AZ9" i="1"/>
  <c r="AX9" i="1"/>
  <c r="AA210" i="2"/>
  <c r="AB210" i="2"/>
  <c r="AA70" i="1"/>
  <c r="AB70" i="1"/>
  <c r="AB262" i="2"/>
  <c r="AA262" i="2"/>
  <c r="AE167" i="2"/>
  <c r="AD167" i="2"/>
  <c r="AB282" i="1"/>
  <c r="AA282" i="1"/>
  <c r="AB238" i="1"/>
  <c r="AA238" i="1"/>
  <c r="AB32" i="1"/>
  <c r="AA32" i="1"/>
  <c r="AB159" i="1"/>
  <c r="AA159" i="1"/>
  <c r="AB99" i="2"/>
  <c r="AA99" i="2"/>
  <c r="AA218" i="1"/>
  <c r="AB218" i="1"/>
  <c r="AA112" i="2"/>
  <c r="AB112" i="2"/>
  <c r="AB293" i="2"/>
  <c r="AA293" i="2"/>
  <c r="AA68" i="1"/>
  <c r="AB68" i="1"/>
  <c r="AA34" i="1"/>
  <c r="AB34" i="1"/>
  <c r="AB116" i="2"/>
  <c r="AA116" i="2"/>
  <c r="AA186" i="1"/>
  <c r="AB186" i="1"/>
  <c r="AA301" i="1"/>
  <c r="AB301" i="1"/>
  <c r="AA319" i="2"/>
  <c r="AB319" i="2"/>
  <c r="AB315" i="1"/>
  <c r="AA315" i="1"/>
  <c r="AA267" i="2"/>
  <c r="AB267" i="2"/>
  <c r="AA167" i="1"/>
  <c r="AB167" i="1"/>
  <c r="AA247" i="1"/>
  <c r="AB247" i="1"/>
  <c r="AB285" i="1"/>
  <c r="AA285" i="1"/>
  <c r="AA98" i="1"/>
  <c r="AB98" i="1"/>
  <c r="AB264" i="2"/>
  <c r="AA264" i="2"/>
  <c r="AA358" i="1"/>
  <c r="AB358" i="1"/>
  <c r="AA359" i="1"/>
  <c r="AB359" i="1"/>
  <c r="AB299" i="2"/>
  <c r="AA299" i="2"/>
  <c r="AA66" i="1"/>
  <c r="AB66" i="1"/>
  <c r="AA207" i="1"/>
  <c r="AB207" i="1"/>
  <c r="AA59" i="2"/>
  <c r="AB59" i="2"/>
  <c r="AB268" i="2"/>
  <c r="AA268" i="2"/>
  <c r="AA40" i="1"/>
  <c r="AB40" i="1"/>
  <c r="AB106" i="1"/>
  <c r="AA106" i="1"/>
  <c r="AB265" i="1"/>
  <c r="AA265" i="1"/>
  <c r="AB277" i="1"/>
  <c r="AA277" i="1"/>
  <c r="AA161" i="2"/>
  <c r="AB161" i="2"/>
  <c r="AA108" i="1"/>
  <c r="AB108" i="1"/>
  <c r="AA185" i="1"/>
  <c r="AB185" i="1"/>
  <c r="AA92" i="1"/>
  <c r="AB92" i="1"/>
  <c r="AA120" i="2"/>
  <c r="AB120" i="2"/>
  <c r="AB160" i="2"/>
  <c r="AA160" i="2"/>
  <c r="AA227" i="2"/>
  <c r="AB227" i="2"/>
  <c r="AB109" i="1"/>
  <c r="AA109" i="1"/>
  <c r="AB32" i="2"/>
  <c r="AA32" i="2"/>
  <c r="AA131" i="2"/>
  <c r="AB131" i="2"/>
  <c r="AB53" i="1"/>
  <c r="AA53" i="1"/>
  <c r="AB149" i="2"/>
  <c r="AA149" i="2"/>
  <c r="AA85" i="1"/>
  <c r="AB85" i="1"/>
  <c r="AB265" i="2"/>
  <c r="AA265" i="2"/>
  <c r="AB200" i="1"/>
  <c r="AA200" i="1"/>
  <c r="AA63" i="2"/>
  <c r="AB63" i="2"/>
  <c r="AB33" i="2"/>
  <c r="AA33" i="2"/>
  <c r="AB81" i="1"/>
  <c r="AA81" i="1"/>
  <c r="AB34" i="2"/>
  <c r="AA34" i="2"/>
  <c r="AB198" i="2"/>
  <c r="AA198" i="2"/>
  <c r="AB49" i="1"/>
  <c r="AA49" i="1"/>
  <c r="AB168" i="2"/>
  <c r="AA168" i="2"/>
  <c r="AB259" i="2"/>
  <c r="AA259" i="2"/>
  <c r="AA196" i="2"/>
  <c r="AB196" i="2"/>
  <c r="AB177" i="1"/>
  <c r="AA177" i="1"/>
  <c r="AA340" i="2"/>
  <c r="AB340" i="2"/>
  <c r="AA60" i="2"/>
  <c r="AB60" i="2"/>
  <c r="AA307" i="1"/>
  <c r="AB307" i="1"/>
  <c r="AB68" i="2"/>
  <c r="AA68" i="2"/>
  <c r="AB100" i="2"/>
  <c r="AA100" i="2"/>
  <c r="AA304" i="2"/>
  <c r="AB304" i="2"/>
  <c r="AB38" i="2"/>
  <c r="AA38" i="2"/>
  <c r="AA47" i="2"/>
  <c r="AB47" i="2"/>
  <c r="AB266" i="1"/>
  <c r="AA266" i="1"/>
  <c r="AB93" i="2"/>
  <c r="AA93" i="2"/>
  <c r="AA27" i="1"/>
  <c r="AB27" i="1"/>
  <c r="AB60" i="1"/>
  <c r="AA60" i="1"/>
  <c r="AB78" i="2"/>
  <c r="AA78" i="2"/>
  <c r="AA166" i="1"/>
  <c r="AB166" i="1"/>
  <c r="AA114" i="1"/>
  <c r="AB114" i="1"/>
  <c r="AD89" i="2"/>
  <c r="AE89" i="2"/>
  <c r="AD130" i="2"/>
  <c r="AE130" i="2"/>
  <c r="AD113" i="2"/>
  <c r="AE113" i="2"/>
  <c r="AA273" i="1"/>
  <c r="AB273" i="1"/>
  <c r="AA295" i="2"/>
  <c r="AB295" i="2"/>
  <c r="AH277" i="2"/>
  <c r="AB303" i="1"/>
  <c r="AA303" i="1"/>
  <c r="AH237" i="2"/>
  <c r="AH294" i="2"/>
  <c r="AH47" i="1"/>
  <c r="AH234" i="1"/>
  <c r="AH75" i="2"/>
  <c r="AH294" i="1"/>
  <c r="AZ7" i="1"/>
  <c r="AX7" i="1"/>
  <c r="AZ13" i="1"/>
  <c r="AX13" i="1"/>
  <c r="BQ3" i="2"/>
  <c r="AH50" i="2"/>
  <c r="AH302" i="2"/>
  <c r="AH88" i="2"/>
  <c r="AH194" i="2"/>
  <c r="AH253" i="2"/>
  <c r="AH155" i="2"/>
  <c r="BQ10" i="2"/>
  <c r="BR9" i="2"/>
  <c r="BS9" i="2"/>
  <c r="AH54" i="2"/>
  <c r="AH306" i="2"/>
  <c r="AH271" i="1"/>
  <c r="AH212" i="1"/>
  <c r="AH41" i="1"/>
  <c r="AH231" i="1"/>
  <c r="AH353" i="1"/>
  <c r="AH342" i="2"/>
  <c r="AH310" i="2"/>
  <c r="AH65" i="2"/>
  <c r="AH289" i="1"/>
  <c r="AB63" i="1"/>
  <c r="AA63" i="1"/>
  <c r="AH123" i="2"/>
  <c r="AH105" i="1"/>
  <c r="AH318" i="1"/>
  <c r="AH312" i="2"/>
  <c r="AH323" i="2"/>
  <c r="AH184" i="2"/>
  <c r="AA29" i="1"/>
  <c r="AB29" i="1"/>
  <c r="AH166" i="2"/>
  <c r="AH248" i="1"/>
  <c r="AH24" i="2"/>
  <c r="AH280" i="1"/>
  <c r="AH162" i="2"/>
  <c r="AH164" i="1"/>
  <c r="AH309" i="1"/>
  <c r="AH225" i="1"/>
  <c r="BQ4" i="2"/>
  <c r="BR3" i="2"/>
  <c r="BS3" i="2"/>
  <c r="AH206" i="2"/>
  <c r="AH219" i="1"/>
  <c r="AH298" i="1"/>
  <c r="AH242" i="1"/>
  <c r="AH282" i="2"/>
  <c r="AH136" i="2"/>
  <c r="AH181" i="2"/>
  <c r="AH297" i="1"/>
  <c r="AH258" i="2"/>
  <c r="AH55" i="1"/>
  <c r="AH52" i="2"/>
  <c r="AA201" i="2"/>
  <c r="AB201" i="2"/>
  <c r="AH302" i="1"/>
  <c r="AH246" i="1"/>
  <c r="AH263" i="1"/>
  <c r="AH346" i="2"/>
  <c r="AH115" i="1"/>
  <c r="AB181" i="1"/>
  <c r="AA181" i="1"/>
  <c r="AH139" i="1"/>
  <c r="AB189" i="1"/>
  <c r="AA189" i="1"/>
  <c r="AH274" i="1"/>
  <c r="AA110" i="2"/>
  <c r="AB110" i="2"/>
  <c r="AB154" i="2"/>
  <c r="AA154" i="2"/>
  <c r="AE227" i="1"/>
  <c r="AD227" i="1"/>
  <c r="AA44" i="1"/>
  <c r="AB44" i="1"/>
  <c r="BR11" i="2"/>
  <c r="BS11" i="2"/>
  <c r="AA163" i="1"/>
  <c r="AB163" i="1"/>
  <c r="AA142" i="2"/>
  <c r="AB142" i="2"/>
  <c r="AA324" i="1"/>
  <c r="AB324" i="1"/>
  <c r="BR45" i="2"/>
  <c r="BS45" i="2"/>
  <c r="AD40" i="2"/>
  <c r="AE40" i="2"/>
  <c r="AD158" i="2"/>
  <c r="AE158" i="2"/>
  <c r="AB349" i="2"/>
  <c r="AA349" i="2"/>
  <c r="AE175" i="1"/>
  <c r="AD175" i="1"/>
  <c r="AB35" i="1"/>
  <c r="AA35" i="1"/>
  <c r="AA230" i="2"/>
  <c r="AB230" i="2"/>
  <c r="AB85" i="2"/>
  <c r="AA85" i="2"/>
  <c r="AB73" i="2"/>
  <c r="AA73" i="2"/>
  <c r="AD71" i="1"/>
  <c r="AE71" i="1"/>
  <c r="AD58" i="1"/>
  <c r="AE58" i="1"/>
  <c r="AA42" i="1"/>
  <c r="AB42" i="1"/>
  <c r="AA94" i="2"/>
  <c r="AB94" i="2"/>
  <c r="AA261" i="1"/>
  <c r="AB261" i="1"/>
  <c r="AB31" i="1"/>
  <c r="AA31" i="1"/>
  <c r="AB84" i="2"/>
  <c r="AA84" i="2"/>
  <c r="AB324" i="2"/>
  <c r="AA324" i="2"/>
  <c r="AA276" i="1"/>
  <c r="AB276" i="1"/>
  <c r="AD222" i="2"/>
  <c r="AE222" i="2"/>
  <c r="AA155" i="1"/>
  <c r="AB155" i="1"/>
  <c r="AA147" i="1"/>
  <c r="AB147" i="1"/>
  <c r="AB74" i="1"/>
  <c r="AA74" i="1"/>
  <c r="AA153" i="2"/>
  <c r="AB153" i="2"/>
  <c r="AH201" i="1"/>
  <c r="AH182" i="2"/>
  <c r="AZ4" i="1"/>
  <c r="AX4" i="1"/>
  <c r="AH77" i="1"/>
  <c r="AH287" i="2"/>
  <c r="AH286" i="2"/>
  <c r="AH67" i="1"/>
  <c r="AH235" i="2"/>
  <c r="AA319" i="1"/>
  <c r="AB319" i="1"/>
  <c r="AH208" i="2"/>
  <c r="AH172" i="1"/>
  <c r="AH193" i="2"/>
  <c r="AH343" i="1"/>
  <c r="AH327" i="2"/>
  <c r="AH72" i="1"/>
  <c r="AH310" i="1"/>
  <c r="AH275" i="1"/>
  <c r="BQ16" i="2"/>
  <c r="AH192" i="1"/>
  <c r="AH223" i="2"/>
  <c r="AH272" i="1"/>
  <c r="AH243" i="1"/>
  <c r="BQ20" i="2"/>
  <c r="BR19" i="2"/>
  <c r="BS19" i="2"/>
  <c r="AA312" i="1"/>
  <c r="AB312" i="1"/>
  <c r="AH239" i="1"/>
  <c r="AH130" i="1"/>
  <c r="AH193" i="1"/>
  <c r="AH241" i="2"/>
  <c r="AH199" i="2"/>
  <c r="AH179" i="2"/>
  <c r="AH315" i="2"/>
  <c r="AH71" i="2"/>
  <c r="AH177" i="2"/>
  <c r="AH306" i="1"/>
  <c r="AH91" i="2"/>
  <c r="AZ13" i="2"/>
  <c r="AX13" i="2"/>
  <c r="AH313" i="2"/>
  <c r="AH51" i="2"/>
  <c r="AH113" i="1"/>
  <c r="AH332" i="1"/>
  <c r="AH27" i="2"/>
  <c r="AA173" i="1"/>
  <c r="AB173" i="1"/>
  <c r="AH57" i="2"/>
  <c r="AH226" i="2"/>
  <c r="AH299" i="1"/>
  <c r="AH308" i="2"/>
  <c r="AH321" i="2"/>
  <c r="AH61" i="2"/>
  <c r="AH189" i="2"/>
  <c r="AA173" i="2"/>
  <c r="AB173" i="2"/>
  <c r="AH352" i="1"/>
  <c r="AH197" i="1"/>
  <c r="AH203" i="1"/>
  <c r="AZ23" i="2"/>
  <c r="AX23" i="2"/>
  <c r="AH297" i="2"/>
  <c r="AH244" i="2"/>
  <c r="AH356" i="1"/>
  <c r="AD237" i="1"/>
  <c r="AE237" i="1"/>
  <c r="AA321" i="1"/>
  <c r="AB321" i="1"/>
  <c r="AB322" i="2"/>
  <c r="AA322" i="2"/>
  <c r="AD118" i="2"/>
  <c r="AE118" i="2"/>
  <c r="AA48" i="1"/>
  <c r="AB48" i="1"/>
  <c r="AD225" i="2"/>
  <c r="AE225" i="2"/>
  <c r="AD254" i="2"/>
  <c r="AE254" i="2"/>
  <c r="AD145" i="2"/>
  <c r="AE145" i="2"/>
  <c r="AD150" i="2"/>
  <c r="AE150" i="2"/>
  <c r="AB62" i="1"/>
  <c r="AA62" i="1"/>
  <c r="AE79" i="2"/>
  <c r="AD79" i="2"/>
  <c r="AB105" i="2"/>
  <c r="AA105" i="2"/>
  <c r="AB101" i="2"/>
  <c r="AA101" i="2"/>
  <c r="BR54" i="2"/>
  <c r="BS54" i="2"/>
  <c r="AA337" i="2"/>
  <c r="AB337" i="2"/>
  <c r="AH52" i="1"/>
  <c r="AH174" i="2"/>
  <c r="AH216" i="1"/>
  <c r="AH251" i="1"/>
  <c r="AH219" i="2"/>
  <c r="AH93" i="1"/>
  <c r="AH151" i="2"/>
  <c r="AH314" i="2"/>
  <c r="AZ3" i="1"/>
  <c r="AX3" i="1"/>
  <c r="AH160" i="1"/>
  <c r="AH271" i="2"/>
  <c r="AZ5" i="1"/>
  <c r="AX5" i="1"/>
  <c r="BQ15" i="2"/>
  <c r="AH143" i="2"/>
  <c r="AH97" i="1"/>
  <c r="AH30" i="1"/>
  <c r="AZ17" i="2"/>
  <c r="AX17" i="2"/>
  <c r="AH279" i="2"/>
  <c r="AH101" i="1"/>
  <c r="AH255" i="2"/>
  <c r="AH222" i="1"/>
  <c r="AH127" i="2"/>
  <c r="AH92" i="2"/>
  <c r="AH104" i="1"/>
  <c r="AZ14" i="2"/>
  <c r="AX14" i="2"/>
  <c r="AH291" i="2"/>
  <c r="AZ10" i="2"/>
  <c r="AX10" i="2"/>
  <c r="AH260" i="2"/>
  <c r="AH329" i="1"/>
  <c r="AH152" i="1"/>
  <c r="AH296" i="2"/>
  <c r="AH95" i="2"/>
  <c r="AH48" i="2"/>
  <c r="AH75" i="1"/>
  <c r="AH87" i="1"/>
  <c r="AH281" i="1"/>
  <c r="AH338" i="2"/>
  <c r="AH300" i="2"/>
  <c r="AH165" i="1"/>
  <c r="AH240" i="1"/>
  <c r="AH228" i="2"/>
  <c r="AH147" i="2"/>
  <c r="AZ9" i="2"/>
  <c r="AX9" i="2"/>
  <c r="AH214" i="2"/>
  <c r="AH122" i="1"/>
  <c r="AH235" i="1"/>
  <c r="AH283" i="2"/>
  <c r="BQ13" i="2"/>
  <c r="BR12" i="2"/>
  <c r="BS12" i="2"/>
  <c r="AH43" i="1"/>
  <c r="AH176" i="1"/>
  <c r="AH123" i="1"/>
  <c r="AH183" i="1"/>
  <c r="AZ21" i="2"/>
  <c r="AX21" i="2"/>
  <c r="AH29" i="2"/>
  <c r="AZ22" i="2"/>
  <c r="AX22" i="2"/>
  <c r="AH135" i="2"/>
  <c r="AH90" i="1"/>
  <c r="AH149" i="1"/>
  <c r="AH357" i="1"/>
  <c r="AH298" i="2"/>
  <c r="AH104" i="2"/>
  <c r="AH35" i="2"/>
  <c r="AH138" i="1"/>
  <c r="AH251" i="2"/>
  <c r="AH144" i="2"/>
  <c r="AH157" i="2"/>
  <c r="AH102" i="1"/>
  <c r="AH191" i="2"/>
  <c r="AH355" i="1"/>
  <c r="AH320" i="1"/>
  <c r="AH245" i="2"/>
  <c r="BQ5" i="2"/>
  <c r="BR4" i="2"/>
  <c r="BS4" i="2"/>
  <c r="AD357" i="2"/>
  <c r="AE357" i="2"/>
  <c r="AD359" i="2"/>
  <c r="AE359" i="2"/>
  <c r="AE358" i="2"/>
  <c r="AD358" i="2"/>
  <c r="AD355" i="2"/>
  <c r="AE355" i="2"/>
  <c r="AD356" i="2"/>
  <c r="AE356" i="2"/>
  <c r="AD352" i="2"/>
  <c r="AE352" i="2"/>
  <c r="AD350" i="2"/>
  <c r="AE350" i="2"/>
  <c r="AA354" i="2"/>
  <c r="AB354" i="2"/>
  <c r="AB214" i="2"/>
  <c r="AA214" i="2"/>
  <c r="AB251" i="2"/>
  <c r="AA251" i="2"/>
  <c r="AA135" i="2"/>
  <c r="AB135" i="2"/>
  <c r="AA240" i="1"/>
  <c r="AB240" i="1"/>
  <c r="AA95" i="2"/>
  <c r="AB95" i="2"/>
  <c r="AB104" i="1"/>
  <c r="AA104" i="1"/>
  <c r="AB30" i="1"/>
  <c r="AA30" i="1"/>
  <c r="AB314" i="2"/>
  <c r="AA314" i="2"/>
  <c r="AB321" i="2"/>
  <c r="AA321" i="2"/>
  <c r="AA332" i="1"/>
  <c r="AB332" i="1"/>
  <c r="AA71" i="2"/>
  <c r="AB71" i="2"/>
  <c r="AB275" i="1"/>
  <c r="AA275" i="1"/>
  <c r="AB182" i="2"/>
  <c r="AA182" i="2"/>
  <c r="AE84" i="2"/>
  <c r="AD84" i="2"/>
  <c r="AE85" i="2"/>
  <c r="AD85" i="2"/>
  <c r="AD349" i="2"/>
  <c r="AE349" i="2"/>
  <c r="AE324" i="1"/>
  <c r="AD324" i="1"/>
  <c r="AB302" i="1"/>
  <c r="AA302" i="1"/>
  <c r="AB136" i="2"/>
  <c r="AA136" i="2"/>
  <c r="AB309" i="1"/>
  <c r="AA309" i="1"/>
  <c r="AE29" i="1"/>
  <c r="AD29" i="1"/>
  <c r="AA212" i="1"/>
  <c r="AB212" i="1"/>
  <c r="AA88" i="2"/>
  <c r="AB88" i="2"/>
  <c r="AB234" i="1"/>
  <c r="AA234" i="1"/>
  <c r="AD295" i="2"/>
  <c r="AE295" i="2"/>
  <c r="AD47" i="2"/>
  <c r="AE47" i="2"/>
  <c r="AD85" i="1"/>
  <c r="AE85" i="1"/>
  <c r="AD120" i="2"/>
  <c r="AE120" i="2"/>
  <c r="AE161" i="2"/>
  <c r="AD161" i="2"/>
  <c r="AE40" i="1"/>
  <c r="AD40" i="1"/>
  <c r="AE66" i="1"/>
  <c r="AD66" i="1"/>
  <c r="AD167" i="1"/>
  <c r="AE167" i="1"/>
  <c r="AD301" i="1"/>
  <c r="AE301" i="1"/>
  <c r="AD68" i="1"/>
  <c r="AE68" i="1"/>
  <c r="AD210" i="2"/>
  <c r="AE210" i="2"/>
  <c r="AD125" i="2"/>
  <c r="AE125" i="2"/>
  <c r="AD244" i="1"/>
  <c r="AE244" i="1"/>
  <c r="AD37" i="1"/>
  <c r="AE37" i="1"/>
  <c r="AB340" i="1"/>
  <c r="AA340" i="1"/>
  <c r="AB99" i="1"/>
  <c r="AA99" i="1"/>
  <c r="AB117" i="1"/>
  <c r="AA117" i="1"/>
  <c r="AB124" i="2"/>
  <c r="AA124" i="2"/>
  <c r="AB304" i="1"/>
  <c r="AA304" i="1"/>
  <c r="AB255" i="1"/>
  <c r="AA255" i="1"/>
  <c r="AA247" i="2"/>
  <c r="AB247" i="2"/>
  <c r="AA246" i="2"/>
  <c r="AB246" i="2"/>
  <c r="AB311" i="2"/>
  <c r="AA311" i="2"/>
  <c r="AB168" i="1"/>
  <c r="AA168" i="1"/>
  <c r="AE257" i="1"/>
  <c r="AD257" i="1"/>
  <c r="AA213" i="2"/>
  <c r="AB213" i="2"/>
  <c r="AB171" i="2"/>
  <c r="AA171" i="2"/>
  <c r="AB270" i="2"/>
  <c r="AA270" i="2"/>
  <c r="AA26" i="1"/>
  <c r="AB26" i="1"/>
  <c r="AB275" i="2"/>
  <c r="AA275" i="2"/>
  <c r="AE224" i="1"/>
  <c r="AD224" i="1"/>
  <c r="AA270" i="1"/>
  <c r="AB270" i="1"/>
  <c r="BR21" i="2"/>
  <c r="BS21" i="2"/>
  <c r="BR23" i="2"/>
  <c r="BS23" i="2"/>
  <c r="AB348" i="1"/>
  <c r="AA348" i="1"/>
  <c r="AA191" i="1"/>
  <c r="AB191" i="1"/>
  <c r="AA230" i="1"/>
  <c r="AB230" i="1"/>
  <c r="AB338" i="1"/>
  <c r="AA338" i="1"/>
  <c r="AE28" i="1"/>
  <c r="AD28" i="1"/>
  <c r="AD69" i="1"/>
  <c r="AE69" i="1"/>
  <c r="AD133" i="1"/>
  <c r="AE133" i="1"/>
  <c r="AD253" i="1"/>
  <c r="AE253" i="1"/>
  <c r="AD196" i="1"/>
  <c r="AE196" i="1"/>
  <c r="AD215" i="2"/>
  <c r="AE215" i="2"/>
  <c r="AD293" i="1"/>
  <c r="AE293" i="1"/>
  <c r="AD259" i="1"/>
  <c r="AE259" i="1"/>
  <c r="AD344" i="1"/>
  <c r="AE344" i="1"/>
  <c r="AE295" i="1"/>
  <c r="AD295" i="1"/>
  <c r="AD161" i="1"/>
  <c r="AE161" i="1"/>
  <c r="AE207" i="2"/>
  <c r="AD207" i="2"/>
  <c r="AD146" i="1"/>
  <c r="AE146" i="1"/>
  <c r="AE96" i="1"/>
  <c r="AD96" i="1"/>
  <c r="AB296" i="2"/>
  <c r="AA296" i="2"/>
  <c r="AB92" i="2"/>
  <c r="AA92" i="2"/>
  <c r="AB97" i="1"/>
  <c r="AA97" i="1"/>
  <c r="AB151" i="2"/>
  <c r="AA151" i="2"/>
  <c r="AD337" i="2"/>
  <c r="AE337" i="2"/>
  <c r="AD62" i="1"/>
  <c r="AE62" i="1"/>
  <c r="AB203" i="1"/>
  <c r="AA203" i="1"/>
  <c r="AA308" i="2"/>
  <c r="AB308" i="2"/>
  <c r="AA113" i="1"/>
  <c r="AB113" i="1"/>
  <c r="AA315" i="2"/>
  <c r="AB315" i="2"/>
  <c r="AD312" i="1"/>
  <c r="AE312" i="1"/>
  <c r="AB310" i="1"/>
  <c r="AA310" i="1"/>
  <c r="AE319" i="1"/>
  <c r="AD319" i="1"/>
  <c r="AB201" i="1"/>
  <c r="AA201" i="1"/>
  <c r="AD155" i="1"/>
  <c r="AE155" i="1"/>
  <c r="AE42" i="1"/>
  <c r="AD42" i="1"/>
  <c r="AA139" i="1"/>
  <c r="AB139" i="1"/>
  <c r="AA282" i="2"/>
  <c r="AB282" i="2"/>
  <c r="AA164" i="1"/>
  <c r="AB164" i="1"/>
  <c r="AB184" i="2"/>
  <c r="AA184" i="2"/>
  <c r="AA289" i="1"/>
  <c r="AB289" i="1"/>
  <c r="AA271" i="1"/>
  <c r="AB271" i="1"/>
  <c r="AB302" i="2"/>
  <c r="AA302" i="2"/>
  <c r="AA47" i="1"/>
  <c r="AB47" i="1"/>
  <c r="AE38" i="2"/>
  <c r="AD38" i="2"/>
  <c r="AE198" i="2"/>
  <c r="AD198" i="2"/>
  <c r="AD149" i="2"/>
  <c r="AE149" i="2"/>
  <c r="AD109" i="1"/>
  <c r="AE109" i="1"/>
  <c r="AD277" i="1"/>
  <c r="AE277" i="1"/>
  <c r="AE268" i="2"/>
  <c r="AD268" i="2"/>
  <c r="AE299" i="2"/>
  <c r="AD299" i="2"/>
  <c r="AD293" i="2"/>
  <c r="AE293" i="2"/>
  <c r="AE159" i="1"/>
  <c r="AD159" i="1"/>
  <c r="AD121" i="1"/>
  <c r="AE121" i="1"/>
  <c r="AD138" i="2"/>
  <c r="AE138" i="2"/>
  <c r="AA339" i="1"/>
  <c r="AB339" i="1"/>
  <c r="AB267" i="1"/>
  <c r="AA267" i="1"/>
  <c r="AA274" i="2"/>
  <c r="AB274" i="2"/>
  <c r="AA320" i="2"/>
  <c r="AB320" i="2"/>
  <c r="AB311" i="1"/>
  <c r="AA311" i="1"/>
  <c r="AA165" i="2"/>
  <c r="AB165" i="2"/>
  <c r="AB126" i="1"/>
  <c r="AA126" i="1"/>
  <c r="AB279" i="1"/>
  <c r="AA279" i="1"/>
  <c r="AA118" i="1"/>
  <c r="AB118" i="1"/>
  <c r="AB250" i="1"/>
  <c r="AA250" i="1"/>
  <c r="AA83" i="1"/>
  <c r="AB83" i="1"/>
  <c r="AA107" i="2"/>
  <c r="AB107" i="2"/>
  <c r="AA345" i="1"/>
  <c r="AB345" i="1"/>
  <c r="AA55" i="2"/>
  <c r="AB55" i="2"/>
  <c r="AD162" i="1"/>
  <c r="AE162" i="1"/>
  <c r="AE112" i="1"/>
  <c r="AD112" i="1"/>
  <c r="AA211" i="2"/>
  <c r="AB211" i="2"/>
  <c r="AA30" i="2"/>
  <c r="AB30" i="2"/>
  <c r="AA333" i="2"/>
  <c r="AB333" i="2"/>
  <c r="AB64" i="2"/>
  <c r="AA64" i="2"/>
  <c r="AB285" i="2"/>
  <c r="AA285" i="2"/>
  <c r="AD305" i="1"/>
  <c r="AE305" i="1"/>
  <c r="AD136" i="1"/>
  <c r="AE136" i="1"/>
  <c r="AE41" i="2"/>
  <c r="AD41" i="2"/>
  <c r="AE341" i="1"/>
  <c r="AD341" i="1"/>
  <c r="AD180" i="2"/>
  <c r="AE180" i="2"/>
  <c r="AE280" i="2"/>
  <c r="AD280" i="2"/>
  <c r="AD135" i="1"/>
  <c r="AE135" i="1"/>
  <c r="AD290" i="2"/>
  <c r="AE290" i="2"/>
  <c r="AD292" i="2"/>
  <c r="AE292" i="2"/>
  <c r="AE143" i="1"/>
  <c r="AD143" i="1"/>
  <c r="AD80" i="1"/>
  <c r="AE80" i="1"/>
  <c r="AD90" i="2"/>
  <c r="AE90" i="2"/>
  <c r="AD21" i="2"/>
  <c r="AE21" i="2"/>
  <c r="AD46" i="1"/>
  <c r="AE46" i="1"/>
  <c r="AB245" i="2"/>
  <c r="AA245" i="2"/>
  <c r="AB165" i="1"/>
  <c r="AA165" i="1"/>
  <c r="AB35" i="2"/>
  <c r="AA35" i="2"/>
  <c r="AB235" i="1"/>
  <c r="AA235" i="1"/>
  <c r="AB152" i="1"/>
  <c r="AA152" i="1"/>
  <c r="AB143" i="2"/>
  <c r="AA143" i="2"/>
  <c r="AA93" i="1"/>
  <c r="AB93" i="1"/>
  <c r="AD321" i="1"/>
  <c r="AE321" i="1"/>
  <c r="AB197" i="1"/>
  <c r="AA197" i="1"/>
  <c r="AA299" i="1"/>
  <c r="AB299" i="1"/>
  <c r="AB51" i="2"/>
  <c r="AA51" i="2"/>
  <c r="AA179" i="2"/>
  <c r="AB179" i="2"/>
  <c r="AB72" i="1"/>
  <c r="AA72" i="1"/>
  <c r="AB235" i="2"/>
  <c r="AA235" i="2"/>
  <c r="AD31" i="1"/>
  <c r="AE31" i="1"/>
  <c r="AD142" i="2"/>
  <c r="AE142" i="2"/>
  <c r="AD154" i="2"/>
  <c r="AE154" i="2"/>
  <c r="AD181" i="1"/>
  <c r="AE181" i="1"/>
  <c r="AD201" i="2"/>
  <c r="AE201" i="2"/>
  <c r="AB242" i="1"/>
  <c r="AA242" i="1"/>
  <c r="AA162" i="2"/>
  <c r="AB162" i="2"/>
  <c r="AA323" i="2"/>
  <c r="AB323" i="2"/>
  <c r="AB65" i="2"/>
  <c r="AA65" i="2"/>
  <c r="AA306" i="2"/>
  <c r="AB306" i="2"/>
  <c r="AB50" i="2"/>
  <c r="AA50" i="2"/>
  <c r="AB294" i="2"/>
  <c r="AA294" i="2"/>
  <c r="AD273" i="1"/>
  <c r="AE273" i="1"/>
  <c r="AD114" i="1"/>
  <c r="AE114" i="1"/>
  <c r="AE27" i="1"/>
  <c r="AD27" i="1"/>
  <c r="AD307" i="1"/>
  <c r="AE307" i="1"/>
  <c r="AD196" i="2"/>
  <c r="AE196" i="2"/>
  <c r="AD63" i="2"/>
  <c r="AE63" i="2"/>
  <c r="AD92" i="1"/>
  <c r="AE92" i="1"/>
  <c r="AD98" i="1"/>
  <c r="AE98" i="1"/>
  <c r="AE267" i="2"/>
  <c r="AD267" i="2"/>
  <c r="AE186" i="1"/>
  <c r="AD186" i="1"/>
  <c r="AD175" i="2"/>
  <c r="AE175" i="2"/>
  <c r="AB328" i="1"/>
  <c r="AA328" i="1"/>
  <c r="AB25" i="2"/>
  <c r="AA25" i="2"/>
  <c r="AB331" i="2"/>
  <c r="AA331" i="2"/>
  <c r="AA96" i="2"/>
  <c r="AB96" i="2"/>
  <c r="AA188" i="2"/>
  <c r="AB188" i="2"/>
  <c r="AB125" i="1"/>
  <c r="AA125" i="1"/>
  <c r="AB192" i="2"/>
  <c r="AA192" i="2"/>
  <c r="AB145" i="1"/>
  <c r="AA145" i="1"/>
  <c r="AA87" i="2"/>
  <c r="AB87" i="2"/>
  <c r="AB350" i="1"/>
  <c r="AA350" i="1"/>
  <c r="AA205" i="2"/>
  <c r="AB205" i="2"/>
  <c r="AA232" i="1"/>
  <c r="AB232" i="1"/>
  <c r="AA256" i="1"/>
  <c r="AB256" i="1"/>
  <c r="AB205" i="1"/>
  <c r="AA205" i="1"/>
  <c r="AE81" i="2"/>
  <c r="AD81" i="2"/>
  <c r="AB278" i="1"/>
  <c r="AA278" i="1"/>
  <c r="AA128" i="2"/>
  <c r="AB128" i="2"/>
  <c r="AE309" i="2"/>
  <c r="AD309" i="2"/>
  <c r="AA214" i="1"/>
  <c r="AB214" i="1"/>
  <c r="AD221" i="2"/>
  <c r="AE221" i="2"/>
  <c r="AA344" i="2"/>
  <c r="AB344" i="2"/>
  <c r="AD69" i="2"/>
  <c r="AE69" i="2"/>
  <c r="AB194" i="1"/>
  <c r="AA194" i="1"/>
  <c r="AD24" i="1"/>
  <c r="AE24" i="1"/>
  <c r="AE325" i="2"/>
  <c r="AD325" i="2"/>
  <c r="AD172" i="2"/>
  <c r="AE172" i="2"/>
  <c r="AD73" i="1"/>
  <c r="AE73" i="1"/>
  <c r="AD330" i="1"/>
  <c r="AE330" i="1"/>
  <c r="AD86" i="1"/>
  <c r="AE86" i="1"/>
  <c r="AE288" i="1"/>
  <c r="AD288" i="1"/>
  <c r="AD339" i="2"/>
  <c r="AE339" i="2"/>
  <c r="AD111" i="1"/>
  <c r="AE111" i="1"/>
  <c r="AA138" i="1"/>
  <c r="AB138" i="1"/>
  <c r="AB283" i="2"/>
  <c r="AA283" i="2"/>
  <c r="AB320" i="1"/>
  <c r="AA320" i="1"/>
  <c r="AA29" i="2"/>
  <c r="AB29" i="2"/>
  <c r="AB300" i="2"/>
  <c r="AA300" i="2"/>
  <c r="AB127" i="2"/>
  <c r="AA127" i="2"/>
  <c r="AB355" i="1"/>
  <c r="AA355" i="1"/>
  <c r="AA104" i="2"/>
  <c r="AB104" i="2"/>
  <c r="AA122" i="1"/>
  <c r="AB122" i="1"/>
  <c r="AA338" i="2"/>
  <c r="AB338" i="2"/>
  <c r="AB329" i="1"/>
  <c r="AA329" i="1"/>
  <c r="AB222" i="1"/>
  <c r="AA222" i="1"/>
  <c r="BR14" i="2"/>
  <c r="BS14" i="2"/>
  <c r="AB219" i="2"/>
  <c r="AA219" i="2"/>
  <c r="AD101" i="2"/>
  <c r="AE101" i="2"/>
  <c r="AB352" i="1"/>
  <c r="AA352" i="1"/>
  <c r="AA226" i="2"/>
  <c r="AB226" i="2"/>
  <c r="AB313" i="2"/>
  <c r="AA313" i="2"/>
  <c r="AB199" i="2"/>
  <c r="AA199" i="2"/>
  <c r="AB243" i="1"/>
  <c r="AA243" i="1"/>
  <c r="AB327" i="2"/>
  <c r="AA327" i="2"/>
  <c r="AA67" i="1"/>
  <c r="AB67" i="1"/>
  <c r="AE153" i="2"/>
  <c r="AD153" i="2"/>
  <c r="AD230" i="2"/>
  <c r="AE230" i="2"/>
  <c r="AA52" i="2"/>
  <c r="AB52" i="2"/>
  <c r="AB298" i="1"/>
  <c r="AA298" i="1"/>
  <c r="AB280" i="1"/>
  <c r="AA280" i="1"/>
  <c r="AA312" i="2"/>
  <c r="AB312" i="2"/>
  <c r="AB310" i="2"/>
  <c r="AA310" i="2"/>
  <c r="AA54" i="2"/>
  <c r="AB54" i="2"/>
  <c r="AB237" i="2"/>
  <c r="AA237" i="2"/>
  <c r="AD93" i="2"/>
  <c r="AE93" i="2"/>
  <c r="AD259" i="2"/>
  <c r="AE259" i="2"/>
  <c r="AD34" i="2"/>
  <c r="AE34" i="2"/>
  <c r="AD200" i="1"/>
  <c r="AE200" i="1"/>
  <c r="AD53" i="1"/>
  <c r="AE53" i="1"/>
  <c r="AD265" i="1"/>
  <c r="AE265" i="1"/>
  <c r="AE285" i="1"/>
  <c r="AD285" i="1"/>
  <c r="AE315" i="1"/>
  <c r="AD315" i="1"/>
  <c r="AD116" i="2"/>
  <c r="AE116" i="2"/>
  <c r="AD32" i="1"/>
  <c r="AE32" i="1"/>
  <c r="AD262" i="2"/>
  <c r="AE262" i="2"/>
  <c r="AD134" i="2"/>
  <c r="AE134" i="2"/>
  <c r="AD21" i="1"/>
  <c r="AE21" i="1"/>
  <c r="AE45" i="2"/>
  <c r="AD45" i="2"/>
  <c r="AB49" i="2"/>
  <c r="AA49" i="2"/>
  <c r="AA211" i="1"/>
  <c r="AB211" i="1"/>
  <c r="AB283" i="1"/>
  <c r="AA283" i="1"/>
  <c r="AA204" i="2"/>
  <c r="AB204" i="2"/>
  <c r="AB216" i="2"/>
  <c r="AA216" i="2"/>
  <c r="AA199" i="1"/>
  <c r="AB199" i="1"/>
  <c r="AB185" i="2"/>
  <c r="AA185" i="2"/>
  <c r="AA198" i="1"/>
  <c r="AB198" i="1"/>
  <c r="AA243" i="2"/>
  <c r="AB243" i="2"/>
  <c r="AB262" i="1"/>
  <c r="AA262" i="1"/>
  <c r="AA266" i="2"/>
  <c r="AB266" i="2"/>
  <c r="AB53" i="2"/>
  <c r="AA53" i="2"/>
  <c r="AB278" i="2"/>
  <c r="AA278" i="2"/>
  <c r="AB197" i="2"/>
  <c r="AA197" i="2"/>
  <c r="AB203" i="2"/>
  <c r="AA203" i="2"/>
  <c r="AE39" i="1"/>
  <c r="AD39" i="1"/>
  <c r="AA212" i="2"/>
  <c r="AB212" i="2"/>
  <c r="AA276" i="2"/>
  <c r="AB276" i="2"/>
  <c r="AB190" i="2"/>
  <c r="AA190" i="2"/>
  <c r="AA232" i="2"/>
  <c r="AB232" i="2"/>
  <c r="AA331" i="1"/>
  <c r="AB331" i="1"/>
  <c r="AA348" i="2"/>
  <c r="AB348" i="2"/>
  <c r="AE287" i="1"/>
  <c r="AD287" i="1"/>
  <c r="AE45" i="1"/>
  <c r="AD45" i="1"/>
  <c r="AD74" i="2"/>
  <c r="AE74" i="2"/>
  <c r="AD347" i="2"/>
  <c r="AE347" i="2"/>
  <c r="BR22" i="2"/>
  <c r="BS22" i="2"/>
  <c r="AE258" i="1"/>
  <c r="AD258" i="1"/>
  <c r="AD322" i="1"/>
  <c r="AE322" i="1"/>
  <c r="AD56" i="2"/>
  <c r="AE56" i="2"/>
  <c r="AD54" i="1"/>
  <c r="AE54" i="1"/>
  <c r="AE42" i="2"/>
  <c r="AD42" i="2"/>
  <c r="AD23" i="2"/>
  <c r="AE23" i="2"/>
  <c r="AD333" i="1"/>
  <c r="AE333" i="1"/>
  <c r="AE202" i="2"/>
  <c r="AD202" i="2"/>
  <c r="AD208" i="1"/>
  <c r="AE208" i="1"/>
  <c r="AD345" i="2"/>
  <c r="AE345" i="2"/>
  <c r="AA298" i="2"/>
  <c r="AB298" i="2"/>
  <c r="AA281" i="1"/>
  <c r="AB281" i="1"/>
  <c r="AA260" i="2"/>
  <c r="AB260" i="2"/>
  <c r="AA255" i="2"/>
  <c r="AB255" i="2"/>
  <c r="AB251" i="1"/>
  <c r="AA251" i="1"/>
  <c r="AD48" i="1"/>
  <c r="AE48" i="1"/>
  <c r="AB57" i="2"/>
  <c r="AA57" i="2"/>
  <c r="AB241" i="2"/>
  <c r="AA241" i="2"/>
  <c r="AB272" i="1"/>
  <c r="AA272" i="1"/>
  <c r="AA343" i="1"/>
  <c r="AB343" i="1"/>
  <c r="AB286" i="2"/>
  <c r="AA286" i="2"/>
  <c r="AD74" i="1"/>
  <c r="AE74" i="1"/>
  <c r="AD35" i="1"/>
  <c r="AE35" i="1"/>
  <c r="AD163" i="1"/>
  <c r="AE163" i="1"/>
  <c r="AA115" i="1"/>
  <c r="AB115" i="1"/>
  <c r="AA55" i="1"/>
  <c r="AB55" i="1"/>
  <c r="AB219" i="1"/>
  <c r="AA219" i="1"/>
  <c r="AA24" i="2"/>
  <c r="AB24" i="2"/>
  <c r="AA318" i="1"/>
  <c r="AB318" i="1"/>
  <c r="AA342" i="2"/>
  <c r="AB342" i="2"/>
  <c r="AE303" i="1"/>
  <c r="AD303" i="1"/>
  <c r="AD166" i="1"/>
  <c r="AE166" i="1"/>
  <c r="AE304" i="2"/>
  <c r="AD304" i="2"/>
  <c r="AD60" i="2"/>
  <c r="AE60" i="2"/>
  <c r="AD227" i="2"/>
  <c r="AE227" i="2"/>
  <c r="AD185" i="1"/>
  <c r="AE185" i="1"/>
  <c r="AD59" i="2"/>
  <c r="AE59" i="2"/>
  <c r="AD359" i="1"/>
  <c r="AE359" i="1"/>
  <c r="AD112" i="2"/>
  <c r="AE112" i="2"/>
  <c r="AE72" i="2"/>
  <c r="AD72" i="2"/>
  <c r="AD229" i="1"/>
  <c r="AE229" i="1"/>
  <c r="AD343" i="2"/>
  <c r="AE343" i="2"/>
  <c r="AA195" i="1"/>
  <c r="AB195" i="1"/>
  <c r="AB100" i="1"/>
  <c r="AA100" i="1"/>
  <c r="AB334" i="1"/>
  <c r="AA334" i="1"/>
  <c r="AA329" i="2"/>
  <c r="AB329" i="2"/>
  <c r="AB83" i="2"/>
  <c r="AA83" i="2"/>
  <c r="AA206" i="1"/>
  <c r="AB206" i="1"/>
  <c r="AB328" i="2"/>
  <c r="AA328" i="2"/>
  <c r="AB187" i="1"/>
  <c r="AA187" i="1"/>
  <c r="AA257" i="2"/>
  <c r="AB257" i="2"/>
  <c r="AB28" i="2"/>
  <c r="AA28" i="2"/>
  <c r="AA254" i="1"/>
  <c r="AB254" i="1"/>
  <c r="AB296" i="1"/>
  <c r="AA296" i="1"/>
  <c r="AA263" i="2"/>
  <c r="AB263" i="2"/>
  <c r="AA178" i="2"/>
  <c r="AB178" i="2"/>
  <c r="AB153" i="1"/>
  <c r="AA153" i="1"/>
  <c r="AB313" i="1"/>
  <c r="AA313" i="1"/>
  <c r="AB115" i="2"/>
  <c r="AA115" i="2"/>
  <c r="AB291" i="1"/>
  <c r="AA291" i="1"/>
  <c r="AA186" i="2"/>
  <c r="AB186" i="2"/>
  <c r="BR5" i="2"/>
  <c r="BS5" i="2"/>
  <c r="AA335" i="1"/>
  <c r="AB335" i="1"/>
  <c r="AA88" i="1"/>
  <c r="AB88" i="1"/>
  <c r="AB326" i="1"/>
  <c r="AA326" i="1"/>
  <c r="AD36" i="1"/>
  <c r="AE36" i="1"/>
  <c r="AD61" i="1"/>
  <c r="AE61" i="1"/>
  <c r="AD31" i="2"/>
  <c r="AE31" i="2"/>
  <c r="AE332" i="2"/>
  <c r="AD332" i="2"/>
  <c r="AD224" i="2"/>
  <c r="AE224" i="2"/>
  <c r="AD148" i="2"/>
  <c r="AE148" i="2"/>
  <c r="AD58" i="2"/>
  <c r="AE58" i="2"/>
  <c r="AE51" i="1"/>
  <c r="AD51" i="1"/>
  <c r="AD140" i="1"/>
  <c r="AE140" i="1"/>
  <c r="AA357" i="1"/>
  <c r="AB357" i="1"/>
  <c r="AA101" i="1"/>
  <c r="AB101" i="1"/>
  <c r="AB271" i="2"/>
  <c r="AA271" i="2"/>
  <c r="AB216" i="1"/>
  <c r="AA216" i="1"/>
  <c r="AD105" i="2"/>
  <c r="AE105" i="2"/>
  <c r="AB356" i="1"/>
  <c r="AA356" i="1"/>
  <c r="AD173" i="2"/>
  <c r="AE173" i="2"/>
  <c r="AB91" i="2"/>
  <c r="AA91" i="2"/>
  <c r="AA193" i="1"/>
  <c r="AB193" i="1"/>
  <c r="AB223" i="2"/>
  <c r="AA223" i="2"/>
  <c r="AB193" i="2"/>
  <c r="AA193" i="2"/>
  <c r="AB287" i="2"/>
  <c r="AA287" i="2"/>
  <c r="AE276" i="1"/>
  <c r="AD276" i="1"/>
  <c r="AE261" i="1"/>
  <c r="AD261" i="1"/>
  <c r="AE110" i="2"/>
  <c r="AD110" i="2"/>
  <c r="AA346" i="2"/>
  <c r="AB346" i="2"/>
  <c r="AA258" i="2"/>
  <c r="AB258" i="2"/>
  <c r="AB206" i="2"/>
  <c r="AA206" i="2"/>
  <c r="AA248" i="1"/>
  <c r="AB248" i="1"/>
  <c r="AB105" i="1"/>
  <c r="AA105" i="1"/>
  <c r="AA353" i="1"/>
  <c r="AB353" i="1"/>
  <c r="AB155" i="2"/>
  <c r="AA155" i="2"/>
  <c r="AE78" i="2"/>
  <c r="AD78" i="2"/>
  <c r="AE266" i="1"/>
  <c r="AD266" i="1"/>
  <c r="AD100" i="2"/>
  <c r="AE100" i="2"/>
  <c r="AD168" i="2"/>
  <c r="AE168" i="2"/>
  <c r="AD81" i="1"/>
  <c r="AE81" i="1"/>
  <c r="AD265" i="2"/>
  <c r="AE265" i="2"/>
  <c r="AD160" i="2"/>
  <c r="AE160" i="2"/>
  <c r="AD106" i="1"/>
  <c r="AE106" i="1"/>
  <c r="AD238" i="1"/>
  <c r="AE238" i="1"/>
  <c r="AB169" i="1"/>
  <c r="AA169" i="1"/>
  <c r="AB140" i="2"/>
  <c r="AA140" i="2"/>
  <c r="AB77" i="2"/>
  <c r="AA77" i="2"/>
  <c r="AB289" i="2"/>
  <c r="AA289" i="2"/>
  <c r="AB218" i="2"/>
  <c r="AA218" i="2"/>
  <c r="AA346" i="1"/>
  <c r="AB346" i="1"/>
  <c r="AB317" i="1"/>
  <c r="AA317" i="1"/>
  <c r="AB38" i="1"/>
  <c r="AA38" i="1"/>
  <c r="AA119" i="1"/>
  <c r="AB119" i="1"/>
  <c r="AA139" i="2"/>
  <c r="AB139" i="2"/>
  <c r="AA351" i="1"/>
  <c r="AB351" i="1"/>
  <c r="AA347" i="1"/>
  <c r="AB347" i="1"/>
  <c r="AA284" i="2"/>
  <c r="AB284" i="2"/>
  <c r="AB204" i="1"/>
  <c r="AA204" i="1"/>
  <c r="AA234" i="2"/>
  <c r="AB234" i="2"/>
  <c r="AB261" i="2"/>
  <c r="AA261" i="2"/>
  <c r="AE316" i="2"/>
  <c r="AD316" i="2"/>
  <c r="AD133" i="2"/>
  <c r="AE133" i="2"/>
  <c r="AA103" i="2"/>
  <c r="AB103" i="2"/>
  <c r="AB231" i="2"/>
  <c r="AA231" i="2"/>
  <c r="AB183" i="2"/>
  <c r="AA183" i="2"/>
  <c r="AA202" i="1"/>
  <c r="AB202" i="1"/>
  <c r="AE264" i="1"/>
  <c r="AD264" i="1"/>
  <c r="AB22" i="2"/>
  <c r="AA22" i="2"/>
  <c r="AE111" i="2"/>
  <c r="AD111" i="2"/>
  <c r="AE342" i="1"/>
  <c r="AD342" i="1"/>
  <c r="AD233" i="2"/>
  <c r="AE233" i="2"/>
  <c r="AD250" i="2"/>
  <c r="AE250" i="2"/>
  <c r="AD156" i="1"/>
  <c r="AE156" i="1"/>
  <c r="AE305" i="2"/>
  <c r="AD305" i="2"/>
  <c r="AD286" i="1"/>
  <c r="AE286" i="1"/>
  <c r="AD65" i="1"/>
  <c r="AE65" i="1"/>
  <c r="AD176" i="2"/>
  <c r="AE176" i="2"/>
  <c r="AE272" i="2"/>
  <c r="AD272" i="2"/>
  <c r="AD128" i="1"/>
  <c r="AE128" i="1"/>
  <c r="AB183" i="1"/>
  <c r="AA183" i="1"/>
  <c r="AA149" i="1"/>
  <c r="AB149" i="1"/>
  <c r="AB147" i="2"/>
  <c r="AA147" i="2"/>
  <c r="AB291" i="2"/>
  <c r="AA291" i="2"/>
  <c r="AA279" i="2"/>
  <c r="AB279" i="2"/>
  <c r="AB160" i="1"/>
  <c r="AA160" i="1"/>
  <c r="AA174" i="2"/>
  <c r="AB174" i="2"/>
  <c r="AB244" i="2"/>
  <c r="AA244" i="2"/>
  <c r="AB189" i="2"/>
  <c r="AA189" i="2"/>
  <c r="AE173" i="1"/>
  <c r="AD173" i="1"/>
  <c r="AB306" i="1"/>
  <c r="AA306" i="1"/>
  <c r="AB130" i="1"/>
  <c r="AA130" i="1"/>
  <c r="AA192" i="1"/>
  <c r="AB192" i="1"/>
  <c r="AA172" i="1"/>
  <c r="AB172" i="1"/>
  <c r="AA77" i="1"/>
  <c r="AB77" i="1"/>
  <c r="AE324" i="2"/>
  <c r="AD324" i="2"/>
  <c r="AE73" i="2"/>
  <c r="AD73" i="2"/>
  <c r="AA274" i="1"/>
  <c r="AB274" i="1"/>
  <c r="AA263" i="1"/>
  <c r="AB263" i="1"/>
  <c r="AA297" i="1"/>
  <c r="AB297" i="1"/>
  <c r="AA166" i="2"/>
  <c r="AB166" i="2"/>
  <c r="AB123" i="2"/>
  <c r="AA123" i="2"/>
  <c r="AA231" i="1"/>
  <c r="AB231" i="1"/>
  <c r="AA253" i="2"/>
  <c r="AB253" i="2"/>
  <c r="AB294" i="1"/>
  <c r="AA294" i="1"/>
  <c r="AB277" i="2"/>
  <c r="AA277" i="2"/>
  <c r="AE340" i="2"/>
  <c r="AD340" i="2"/>
  <c r="AD131" i="2"/>
  <c r="AE131" i="2"/>
  <c r="AE108" i="1"/>
  <c r="AD108" i="1"/>
  <c r="AD207" i="1"/>
  <c r="AE207" i="1"/>
  <c r="AD358" i="1"/>
  <c r="AE358" i="1"/>
  <c r="AD247" i="1"/>
  <c r="AE247" i="1"/>
  <c r="AD319" i="2"/>
  <c r="AE319" i="2"/>
  <c r="AD34" i="1"/>
  <c r="AE34" i="1"/>
  <c r="AE218" i="1"/>
  <c r="AD218" i="1"/>
  <c r="AD70" i="1"/>
  <c r="AE70" i="1"/>
  <c r="AD117" i="2"/>
  <c r="AE117" i="2"/>
  <c r="AD59" i="1"/>
  <c r="AE59" i="1"/>
  <c r="AB354" i="1"/>
  <c r="AA354" i="1"/>
  <c r="AA26" i="2"/>
  <c r="AB26" i="2"/>
  <c r="AA62" i="2"/>
  <c r="AB62" i="2"/>
  <c r="AA156" i="2"/>
  <c r="AB156" i="2"/>
  <c r="AA141" i="1"/>
  <c r="AB141" i="1"/>
  <c r="AA301" i="2"/>
  <c r="AB301" i="2"/>
  <c r="AB303" i="2"/>
  <c r="AA303" i="2"/>
  <c r="AD241" i="1"/>
  <c r="AE241" i="1"/>
  <c r="AA307" i="2"/>
  <c r="AB307" i="2"/>
  <c r="AB132" i="2"/>
  <c r="AA132" i="2"/>
  <c r="AB223" i="1"/>
  <c r="AA223" i="1"/>
  <c r="AA157" i="1"/>
  <c r="AB157" i="1"/>
  <c r="AA337" i="1"/>
  <c r="AB337" i="1"/>
  <c r="AB127" i="1"/>
  <c r="AA127" i="1"/>
  <c r="AB164" i="2"/>
  <c r="AA164" i="2"/>
  <c r="AD116" i="1"/>
  <c r="AE116" i="1"/>
  <c r="AD221" i="1"/>
  <c r="AE221" i="1"/>
  <c r="AB187" i="2"/>
  <c r="AA187" i="2"/>
  <c r="AE215" i="1"/>
  <c r="AD215" i="1"/>
  <c r="AA23" i="1"/>
  <c r="AB23" i="1"/>
  <c r="AB249" i="2"/>
  <c r="AA249" i="2"/>
  <c r="BR6" i="2"/>
  <c r="BS6" i="2"/>
  <c r="AD131" i="1"/>
  <c r="AE131" i="1"/>
  <c r="AB281" i="2"/>
  <c r="AA281" i="2"/>
  <c r="AB273" i="2"/>
  <c r="AA273" i="2"/>
  <c r="BR16" i="2"/>
  <c r="BS16" i="2"/>
  <c r="AA182" i="1"/>
  <c r="AB182" i="1"/>
  <c r="AD122" i="2"/>
  <c r="AE122" i="2"/>
  <c r="AD66" i="2"/>
  <c r="AE66" i="2"/>
  <c r="AE180" i="1"/>
  <c r="AD180" i="1"/>
  <c r="AD188" i="1"/>
  <c r="AE188" i="1"/>
  <c r="AD108" i="2"/>
  <c r="AE108" i="2"/>
  <c r="AD290" i="1"/>
  <c r="AE290" i="1"/>
  <c r="AE37" i="2"/>
  <c r="AD37" i="2"/>
  <c r="AD152" i="2"/>
  <c r="AE152" i="2"/>
  <c r="AD256" i="2"/>
  <c r="AE256" i="2"/>
  <c r="AD174" i="1"/>
  <c r="AE174" i="1"/>
  <c r="AD269" i="2"/>
  <c r="AE269" i="2"/>
  <c r="AE236" i="2"/>
  <c r="AD236" i="2"/>
  <c r="AD39" i="2"/>
  <c r="AE39" i="2"/>
  <c r="AD335" i="2"/>
  <c r="AE335" i="2"/>
  <c r="AA191" i="2"/>
  <c r="AB191" i="2"/>
  <c r="AB102" i="1"/>
  <c r="AA102" i="1"/>
  <c r="AA123" i="1"/>
  <c r="AB123" i="1"/>
  <c r="AB87" i="1"/>
  <c r="AA87" i="1"/>
  <c r="AA157" i="2"/>
  <c r="AB157" i="2"/>
  <c r="AB176" i="1"/>
  <c r="AA176" i="1"/>
  <c r="AB75" i="1"/>
  <c r="AA75" i="1"/>
  <c r="AB144" i="2"/>
  <c r="AA144" i="2"/>
  <c r="AB90" i="1"/>
  <c r="AA90" i="1"/>
  <c r="AA43" i="1"/>
  <c r="AB43" i="1"/>
  <c r="AB228" i="2"/>
  <c r="AA228" i="2"/>
  <c r="AB48" i="2"/>
  <c r="AA48" i="2"/>
  <c r="AA52" i="1"/>
  <c r="AB52" i="1"/>
  <c r="AD322" i="2"/>
  <c r="AE322" i="2"/>
  <c r="AA297" i="2"/>
  <c r="AB297" i="2"/>
  <c r="AA61" i="2"/>
  <c r="AB61" i="2"/>
  <c r="AB27" i="2"/>
  <c r="AA27" i="2"/>
  <c r="AA177" i="2"/>
  <c r="AB177" i="2"/>
  <c r="AA239" i="1"/>
  <c r="AB239" i="1"/>
  <c r="BR15" i="2"/>
  <c r="BS15" i="2"/>
  <c r="BR17" i="2"/>
  <c r="BS17" i="2"/>
  <c r="AB208" i="2"/>
  <c r="AA208" i="2"/>
  <c r="AD147" i="1"/>
  <c r="AE147" i="1"/>
  <c r="AE94" i="2"/>
  <c r="AD94" i="2"/>
  <c r="AD44" i="1"/>
  <c r="AE44" i="1"/>
  <c r="AD189" i="1"/>
  <c r="AE189" i="1"/>
  <c r="AA246" i="1"/>
  <c r="AB246" i="1"/>
  <c r="AA181" i="2"/>
  <c r="AB181" i="2"/>
  <c r="AA225" i="1"/>
  <c r="AB225" i="1"/>
  <c r="AE63" i="1"/>
  <c r="AD63" i="1"/>
  <c r="AB41" i="1"/>
  <c r="AA41" i="1"/>
  <c r="AB194" i="2"/>
  <c r="AA194" i="2"/>
  <c r="AB75" i="2"/>
  <c r="AA75" i="2"/>
  <c r="AD60" i="1"/>
  <c r="AE60" i="1"/>
  <c r="AD68" i="2"/>
  <c r="AE68" i="2"/>
  <c r="AE177" i="1"/>
  <c r="AD177" i="1"/>
  <c r="AD49" i="1"/>
  <c r="AE49" i="1"/>
  <c r="AD33" i="2"/>
  <c r="AE33" i="2"/>
  <c r="AD32" i="2"/>
  <c r="AE32" i="2"/>
  <c r="AE264" i="2"/>
  <c r="AD264" i="2"/>
  <c r="AD99" i="2"/>
  <c r="AE99" i="2"/>
  <c r="AD282" i="1"/>
  <c r="AE282" i="1"/>
  <c r="AE268" i="1"/>
  <c r="AD268" i="1"/>
  <c r="AA107" i="1"/>
  <c r="AB107" i="1"/>
  <c r="AB200" i="2"/>
  <c r="AA200" i="2"/>
  <c r="AB217" i="1"/>
  <c r="AA217" i="1"/>
  <c r="AB64" i="1"/>
  <c r="AA64" i="1"/>
  <c r="AB220" i="2"/>
  <c r="AA220" i="2"/>
  <c r="AA209" i="2"/>
  <c r="AB209" i="2"/>
  <c r="AB144" i="1"/>
  <c r="AA144" i="1"/>
  <c r="AB239" i="2"/>
  <c r="AA239" i="2"/>
  <c r="AA134" i="1"/>
  <c r="AB134" i="1"/>
  <c r="AA179" i="1"/>
  <c r="AB179" i="1"/>
  <c r="AB314" i="1"/>
  <c r="AA314" i="1"/>
  <c r="AE213" i="1"/>
  <c r="AD213" i="1"/>
  <c r="AD238" i="2"/>
  <c r="AE238" i="2"/>
  <c r="AA169" i="2"/>
  <c r="AB169" i="2"/>
  <c r="AA190" i="1"/>
  <c r="AB190" i="1"/>
  <c r="AB288" i="2"/>
  <c r="AA288" i="2"/>
  <c r="AB195" i="2"/>
  <c r="AA195" i="2"/>
  <c r="AB317" i="2"/>
  <c r="AA317" i="2"/>
  <c r="AA349" i="1"/>
  <c r="AB349" i="1"/>
  <c r="AB184" i="1"/>
  <c r="AA184" i="1"/>
  <c r="AB119" i="2"/>
  <c r="AA119" i="2"/>
  <c r="AD120" i="1"/>
  <c r="AE120" i="1"/>
  <c r="AD151" i="1"/>
  <c r="AE151" i="1"/>
  <c r="AD36" i="2"/>
  <c r="AE36" i="2"/>
  <c r="AE57" i="1"/>
  <c r="AD57" i="1"/>
  <c r="AD78" i="1"/>
  <c r="AE78" i="1"/>
  <c r="AD336" i="1"/>
  <c r="AE336" i="1"/>
  <c r="AD148" i="1"/>
  <c r="AE148" i="1"/>
  <c r="AD220" i="1"/>
  <c r="AE220" i="1"/>
  <c r="AE86" i="2"/>
  <c r="AD86" i="2"/>
  <c r="AD79" i="1"/>
  <c r="AE79" i="1"/>
  <c r="BR18" i="2"/>
  <c r="BS18" i="2"/>
  <c r="AD354" i="2"/>
  <c r="AE354" i="2"/>
  <c r="AD119" i="2"/>
  <c r="AE119" i="2"/>
  <c r="AD246" i="1"/>
  <c r="AE246" i="1"/>
  <c r="AD177" i="2"/>
  <c r="AE177" i="2"/>
  <c r="AD43" i="1"/>
  <c r="AE43" i="1"/>
  <c r="AD182" i="1"/>
  <c r="AE182" i="1"/>
  <c r="AD301" i="2"/>
  <c r="AE301" i="2"/>
  <c r="AD26" i="2"/>
  <c r="AE26" i="2"/>
  <c r="AD253" i="2"/>
  <c r="AE253" i="2"/>
  <c r="AD297" i="1"/>
  <c r="AE297" i="1"/>
  <c r="AD103" i="2"/>
  <c r="AE103" i="2"/>
  <c r="AD234" i="2"/>
  <c r="AE234" i="2"/>
  <c r="AD351" i="1"/>
  <c r="AE351" i="1"/>
  <c r="AD101" i="1"/>
  <c r="AE101" i="1"/>
  <c r="AE88" i="1"/>
  <c r="AD88" i="1"/>
  <c r="AD115" i="2"/>
  <c r="AE115" i="2"/>
  <c r="AE83" i="2"/>
  <c r="AD83" i="2"/>
  <c r="AE219" i="1"/>
  <c r="AD219" i="1"/>
  <c r="AD272" i="1"/>
  <c r="AE272" i="1"/>
  <c r="AE251" i="1"/>
  <c r="AD251" i="1"/>
  <c r="AD348" i="2"/>
  <c r="AE348" i="2"/>
  <c r="AD276" i="2"/>
  <c r="AE276" i="2"/>
  <c r="AE199" i="1"/>
  <c r="AD199" i="1"/>
  <c r="AE211" i="1"/>
  <c r="AD211" i="1"/>
  <c r="AD127" i="2"/>
  <c r="AE127" i="2"/>
  <c r="AE283" i="2"/>
  <c r="AD283" i="2"/>
  <c r="AD205" i="1"/>
  <c r="AE205" i="1"/>
  <c r="AE350" i="1"/>
  <c r="AD350" i="1"/>
  <c r="AD125" i="1"/>
  <c r="AE125" i="1"/>
  <c r="AD25" i="2"/>
  <c r="AE25" i="2"/>
  <c r="AE65" i="2"/>
  <c r="AD65" i="2"/>
  <c r="AE51" i="2"/>
  <c r="AD51" i="2"/>
  <c r="AD35" i="2"/>
  <c r="AE35" i="2"/>
  <c r="AD250" i="1"/>
  <c r="AE250" i="1"/>
  <c r="AD267" i="1"/>
  <c r="AE267" i="1"/>
  <c r="AE296" i="2"/>
  <c r="AD296" i="2"/>
  <c r="AD270" i="2"/>
  <c r="AE270" i="2"/>
  <c r="AE168" i="1"/>
  <c r="AD168" i="1"/>
  <c r="AD255" i="1"/>
  <c r="AE255" i="1"/>
  <c r="AE99" i="1"/>
  <c r="AD99" i="1"/>
  <c r="AD234" i="1"/>
  <c r="AE234" i="1"/>
  <c r="AE309" i="1"/>
  <c r="AD309" i="1"/>
  <c r="AD275" i="1"/>
  <c r="AE275" i="1"/>
  <c r="AE314" i="2"/>
  <c r="AD314" i="2"/>
  <c r="AD314" i="1"/>
  <c r="AE314" i="1"/>
  <c r="AD144" i="1"/>
  <c r="AE144" i="1"/>
  <c r="AD217" i="1"/>
  <c r="AE217" i="1"/>
  <c r="AD208" i="2"/>
  <c r="AE208" i="2"/>
  <c r="AD27" i="2"/>
  <c r="AE27" i="2"/>
  <c r="AE90" i="1"/>
  <c r="AD90" i="1"/>
  <c r="AD249" i="2"/>
  <c r="AE249" i="2"/>
  <c r="AE354" i="1"/>
  <c r="AD354" i="1"/>
  <c r="AD306" i="1"/>
  <c r="AE306" i="1"/>
  <c r="AE147" i="2"/>
  <c r="AD147" i="2"/>
  <c r="AD204" i="1"/>
  <c r="AE204" i="1"/>
  <c r="AD140" i="2"/>
  <c r="AE140" i="2"/>
  <c r="AD263" i="2"/>
  <c r="AE263" i="2"/>
  <c r="AE257" i="2"/>
  <c r="AD257" i="2"/>
  <c r="AD195" i="1"/>
  <c r="AE195" i="1"/>
  <c r="AD298" i="2"/>
  <c r="AE298" i="2"/>
  <c r="AD278" i="2"/>
  <c r="AE278" i="2"/>
  <c r="AD216" i="2"/>
  <c r="AE216" i="2"/>
  <c r="AD49" i="2"/>
  <c r="AE49" i="2"/>
  <c r="AD298" i="1"/>
  <c r="AE298" i="1"/>
  <c r="AD313" i="2"/>
  <c r="AE313" i="2"/>
  <c r="AE219" i="2"/>
  <c r="AD219" i="2"/>
  <c r="AD338" i="2"/>
  <c r="AE338" i="2"/>
  <c r="AD93" i="1"/>
  <c r="AE93" i="1"/>
  <c r="AE30" i="2"/>
  <c r="AD30" i="2"/>
  <c r="AD55" i="2"/>
  <c r="AE55" i="2"/>
  <c r="AD165" i="2"/>
  <c r="AE165" i="2"/>
  <c r="AD289" i="1"/>
  <c r="AE289" i="1"/>
  <c r="AD139" i="1"/>
  <c r="AE139" i="1"/>
  <c r="AD113" i="1"/>
  <c r="AE113" i="1"/>
  <c r="AE230" i="1"/>
  <c r="AD230" i="1"/>
  <c r="AE270" i="1"/>
  <c r="AD270" i="1"/>
  <c r="AE240" i="1"/>
  <c r="AD240" i="1"/>
  <c r="AD349" i="1"/>
  <c r="AE349" i="1"/>
  <c r="AE190" i="1"/>
  <c r="AD190" i="1"/>
  <c r="AD52" i="1"/>
  <c r="AE52" i="1"/>
  <c r="AD157" i="2"/>
  <c r="AE157" i="2"/>
  <c r="AE191" i="2"/>
  <c r="AD191" i="2"/>
  <c r="AE273" i="2"/>
  <c r="AD273" i="2"/>
  <c r="AD337" i="1"/>
  <c r="AE337" i="1"/>
  <c r="AD307" i="2"/>
  <c r="AE307" i="2"/>
  <c r="AD141" i="1"/>
  <c r="AE141" i="1"/>
  <c r="AD231" i="1"/>
  <c r="AE231" i="1"/>
  <c r="AD263" i="1"/>
  <c r="AE263" i="1"/>
  <c r="AE77" i="1"/>
  <c r="AD77" i="1"/>
  <c r="AD174" i="2"/>
  <c r="AE174" i="2"/>
  <c r="AE202" i="1"/>
  <c r="AD202" i="1"/>
  <c r="AD139" i="2"/>
  <c r="AE139" i="2"/>
  <c r="AD346" i="1"/>
  <c r="AE346" i="1"/>
  <c r="AE353" i="1"/>
  <c r="AD353" i="1"/>
  <c r="AD258" i="2"/>
  <c r="AE258" i="2"/>
  <c r="AD193" i="1"/>
  <c r="AE193" i="1"/>
  <c r="AE357" i="1"/>
  <c r="AD357" i="1"/>
  <c r="AD335" i="1"/>
  <c r="AE335" i="1"/>
  <c r="AD313" i="1"/>
  <c r="AE313" i="1"/>
  <c r="AD296" i="1"/>
  <c r="AE296" i="1"/>
  <c r="AD187" i="1"/>
  <c r="AE187" i="1"/>
  <c r="AD241" i="2"/>
  <c r="AE241" i="2"/>
  <c r="AD331" i="1"/>
  <c r="AE331" i="1"/>
  <c r="AD212" i="2"/>
  <c r="AE212" i="2"/>
  <c r="AE243" i="2"/>
  <c r="AD243" i="2"/>
  <c r="AE54" i="2"/>
  <c r="AD54" i="2"/>
  <c r="AE67" i="1"/>
  <c r="AD67" i="1"/>
  <c r="AE300" i="2"/>
  <c r="AD300" i="2"/>
  <c r="AE328" i="1"/>
  <c r="AD328" i="1"/>
  <c r="AE294" i="2"/>
  <c r="AD294" i="2"/>
  <c r="AE235" i="2"/>
  <c r="AD235" i="2"/>
  <c r="AD143" i="2"/>
  <c r="AE143" i="2"/>
  <c r="AD165" i="1"/>
  <c r="AE165" i="1"/>
  <c r="AD285" i="2"/>
  <c r="AE285" i="2"/>
  <c r="AD311" i="1"/>
  <c r="AE311" i="1"/>
  <c r="AD184" i="2"/>
  <c r="AE184" i="2"/>
  <c r="AD310" i="1"/>
  <c r="AE310" i="1"/>
  <c r="AD151" i="2"/>
  <c r="AE151" i="2"/>
  <c r="AD171" i="2"/>
  <c r="AE171" i="2"/>
  <c r="AD311" i="2"/>
  <c r="AE311" i="2"/>
  <c r="AD304" i="1"/>
  <c r="AE304" i="1"/>
  <c r="AD340" i="1"/>
  <c r="AE340" i="1"/>
  <c r="AE136" i="2"/>
  <c r="AD136" i="2"/>
  <c r="AD30" i="1"/>
  <c r="AE30" i="1"/>
  <c r="AD317" i="2"/>
  <c r="AE317" i="2"/>
  <c r="AE75" i="2"/>
  <c r="AD75" i="2"/>
  <c r="AD48" i="2"/>
  <c r="AE48" i="2"/>
  <c r="AE144" i="2"/>
  <c r="AD144" i="2"/>
  <c r="AE87" i="1"/>
  <c r="AD87" i="1"/>
  <c r="AD277" i="2"/>
  <c r="AE277" i="2"/>
  <c r="AD123" i="2"/>
  <c r="AE123" i="2"/>
  <c r="AD160" i="1"/>
  <c r="AE160" i="1"/>
  <c r="AD183" i="2"/>
  <c r="AE183" i="2"/>
  <c r="AD218" i="2"/>
  <c r="AE218" i="2"/>
  <c r="AD169" i="1"/>
  <c r="AE169" i="1"/>
  <c r="AD105" i="1"/>
  <c r="AE105" i="1"/>
  <c r="AD287" i="2"/>
  <c r="AE287" i="2"/>
  <c r="AD91" i="2"/>
  <c r="AE91" i="2"/>
  <c r="AE216" i="1"/>
  <c r="AD216" i="1"/>
  <c r="AE329" i="2"/>
  <c r="AD329" i="2"/>
  <c r="AD342" i="2"/>
  <c r="AE342" i="2"/>
  <c r="AD55" i="1"/>
  <c r="AE55" i="1"/>
  <c r="AD255" i="2"/>
  <c r="AE255" i="2"/>
  <c r="AD53" i="2"/>
  <c r="AE53" i="2"/>
  <c r="AD310" i="2"/>
  <c r="AE310" i="2"/>
  <c r="AE327" i="2"/>
  <c r="AD327" i="2"/>
  <c r="AE122" i="1"/>
  <c r="AD122" i="1"/>
  <c r="AD138" i="1"/>
  <c r="AE138" i="1"/>
  <c r="AE344" i="2"/>
  <c r="AD344" i="2"/>
  <c r="AD128" i="2"/>
  <c r="AE128" i="2"/>
  <c r="AE256" i="1"/>
  <c r="AD256" i="1"/>
  <c r="AD87" i="2"/>
  <c r="AE87" i="2"/>
  <c r="AE188" i="2"/>
  <c r="AD188" i="2"/>
  <c r="AE323" i="2"/>
  <c r="AD323" i="2"/>
  <c r="AE299" i="1"/>
  <c r="AD299" i="1"/>
  <c r="AD211" i="2"/>
  <c r="AE211" i="2"/>
  <c r="AD345" i="1"/>
  <c r="AE345" i="1"/>
  <c r="AE118" i="1"/>
  <c r="AD118" i="1"/>
  <c r="AD339" i="1"/>
  <c r="AE339" i="1"/>
  <c r="AE47" i="1"/>
  <c r="AD47" i="1"/>
  <c r="AE308" i="2"/>
  <c r="AD308" i="2"/>
  <c r="AD191" i="1"/>
  <c r="AE191" i="1"/>
  <c r="AE88" i="2"/>
  <c r="AD88" i="2"/>
  <c r="AD71" i="2"/>
  <c r="AE71" i="2"/>
  <c r="AE135" i="2"/>
  <c r="AD135" i="2"/>
  <c r="AE200" i="2"/>
  <c r="AD200" i="2"/>
  <c r="AE169" i="2"/>
  <c r="AD169" i="2"/>
  <c r="AD179" i="1"/>
  <c r="AE179" i="1"/>
  <c r="AE209" i="2"/>
  <c r="AD209" i="2"/>
  <c r="AD225" i="1"/>
  <c r="AE225" i="1"/>
  <c r="AD61" i="2"/>
  <c r="AE61" i="2"/>
  <c r="AD281" i="2"/>
  <c r="AE281" i="2"/>
  <c r="AE23" i="1"/>
  <c r="AD23" i="1"/>
  <c r="AD157" i="1"/>
  <c r="AE157" i="1"/>
  <c r="AD156" i="2"/>
  <c r="AE156" i="2"/>
  <c r="AE274" i="1"/>
  <c r="AD274" i="1"/>
  <c r="AD172" i="1"/>
  <c r="AE172" i="1"/>
  <c r="AD149" i="1"/>
  <c r="AE149" i="1"/>
  <c r="AE284" i="2"/>
  <c r="AD284" i="2"/>
  <c r="AD119" i="1"/>
  <c r="AE119" i="1"/>
  <c r="AD346" i="2"/>
  <c r="AE346" i="2"/>
  <c r="AE153" i="1"/>
  <c r="AD153" i="1"/>
  <c r="AE328" i="2"/>
  <c r="AD328" i="2"/>
  <c r="AE334" i="1"/>
  <c r="AD334" i="1"/>
  <c r="AD286" i="2"/>
  <c r="AE286" i="2"/>
  <c r="AE57" i="2"/>
  <c r="AD57" i="2"/>
  <c r="AE232" i="2"/>
  <c r="AD232" i="2"/>
  <c r="AE198" i="1"/>
  <c r="AD198" i="1"/>
  <c r="AD204" i="2"/>
  <c r="AE204" i="2"/>
  <c r="AD52" i="2"/>
  <c r="AE52" i="2"/>
  <c r="AE226" i="2"/>
  <c r="AD226" i="2"/>
  <c r="AD222" i="1"/>
  <c r="AE222" i="1"/>
  <c r="AD278" i="1"/>
  <c r="AE278" i="1"/>
  <c r="AD145" i="1"/>
  <c r="AE145" i="1"/>
  <c r="AD50" i="2"/>
  <c r="AE50" i="2"/>
  <c r="AD72" i="1"/>
  <c r="AE72" i="1"/>
  <c r="AE197" i="1"/>
  <c r="AD197" i="1"/>
  <c r="AE152" i="1"/>
  <c r="AD152" i="1"/>
  <c r="AD245" i="2"/>
  <c r="AE245" i="2"/>
  <c r="AD64" i="2"/>
  <c r="AE64" i="2"/>
  <c r="AD279" i="1"/>
  <c r="AE279" i="1"/>
  <c r="AD302" i="2"/>
  <c r="AE302" i="2"/>
  <c r="AE203" i="1"/>
  <c r="AD203" i="1"/>
  <c r="AD97" i="1"/>
  <c r="AE97" i="1"/>
  <c r="AE348" i="1"/>
  <c r="AD348" i="1"/>
  <c r="AD275" i="2"/>
  <c r="AE275" i="2"/>
  <c r="AE124" i="2"/>
  <c r="AD124" i="2"/>
  <c r="AD302" i="1"/>
  <c r="AE302" i="1"/>
  <c r="AD104" i="1"/>
  <c r="AE104" i="1"/>
  <c r="AE251" i="2"/>
  <c r="AD251" i="2"/>
  <c r="AD195" i="2"/>
  <c r="AE195" i="2"/>
  <c r="AD220" i="2"/>
  <c r="AE220" i="2"/>
  <c r="AE194" i="2"/>
  <c r="AD194" i="2"/>
  <c r="AD228" i="2"/>
  <c r="AE228" i="2"/>
  <c r="AD75" i="1"/>
  <c r="AE75" i="1"/>
  <c r="AD164" i="2"/>
  <c r="AE164" i="2"/>
  <c r="AD223" i="1"/>
  <c r="AE223" i="1"/>
  <c r="AD303" i="2"/>
  <c r="AE303" i="2"/>
  <c r="AD294" i="1"/>
  <c r="AE294" i="1"/>
  <c r="AD189" i="2"/>
  <c r="AE189" i="2"/>
  <c r="AD183" i="1"/>
  <c r="AE183" i="1"/>
  <c r="AD22" i="2"/>
  <c r="AE22" i="2"/>
  <c r="AE231" i="2"/>
  <c r="AD231" i="2"/>
  <c r="AD261" i="2"/>
  <c r="AE261" i="2"/>
  <c r="AD38" i="1"/>
  <c r="AE38" i="1"/>
  <c r="AE289" i="2"/>
  <c r="AD289" i="2"/>
  <c r="AD193" i="2"/>
  <c r="AE193" i="2"/>
  <c r="AD271" i="2"/>
  <c r="AE271" i="2"/>
  <c r="AD326" i="1"/>
  <c r="AE326" i="1"/>
  <c r="AD186" i="2"/>
  <c r="AE186" i="2"/>
  <c r="AD254" i="1"/>
  <c r="AE254" i="1"/>
  <c r="AE318" i="1"/>
  <c r="AD318" i="1"/>
  <c r="AD115" i="1"/>
  <c r="AE115" i="1"/>
  <c r="AD260" i="2"/>
  <c r="AE260" i="2"/>
  <c r="AD190" i="2"/>
  <c r="AE190" i="2"/>
  <c r="AE203" i="2"/>
  <c r="AD203" i="2"/>
  <c r="AD185" i="2"/>
  <c r="AE185" i="2"/>
  <c r="AD283" i="1"/>
  <c r="AE283" i="1"/>
  <c r="AD243" i="1"/>
  <c r="AE243" i="1"/>
  <c r="AD352" i="1"/>
  <c r="AE352" i="1"/>
  <c r="AD104" i="2"/>
  <c r="AE104" i="2"/>
  <c r="AD29" i="2"/>
  <c r="AE29" i="2"/>
  <c r="AD232" i="1"/>
  <c r="AE232" i="1"/>
  <c r="AD96" i="2"/>
  <c r="AE96" i="2"/>
  <c r="AD162" i="2"/>
  <c r="AE162" i="2"/>
  <c r="AE107" i="2"/>
  <c r="AD107" i="2"/>
  <c r="AD320" i="2"/>
  <c r="AE320" i="2"/>
  <c r="AD164" i="1"/>
  <c r="AE164" i="1"/>
  <c r="AE213" i="2"/>
  <c r="AD213" i="2"/>
  <c r="AD246" i="2"/>
  <c r="AE246" i="2"/>
  <c r="AD212" i="1"/>
  <c r="AE212" i="1"/>
  <c r="AD332" i="1"/>
  <c r="AE332" i="1"/>
  <c r="AE134" i="1"/>
  <c r="AD134" i="1"/>
  <c r="AE107" i="1"/>
  <c r="AD107" i="1"/>
  <c r="AE181" i="2"/>
  <c r="AD181" i="2"/>
  <c r="AD239" i="1"/>
  <c r="AE239" i="1"/>
  <c r="AD297" i="2"/>
  <c r="AE297" i="2"/>
  <c r="AD123" i="1"/>
  <c r="AE123" i="1"/>
  <c r="AD62" i="2"/>
  <c r="AE62" i="2"/>
  <c r="AE166" i="2"/>
  <c r="AD166" i="2"/>
  <c r="AE192" i="1"/>
  <c r="AD192" i="1"/>
  <c r="AD279" i="2"/>
  <c r="AE279" i="2"/>
  <c r="AD347" i="1"/>
  <c r="AE347" i="1"/>
  <c r="AE248" i="1"/>
  <c r="AD248" i="1"/>
  <c r="AD291" i="1"/>
  <c r="AE291" i="1"/>
  <c r="AD28" i="2"/>
  <c r="AE28" i="2"/>
  <c r="AD100" i="1"/>
  <c r="AE100" i="1"/>
  <c r="AD266" i="2"/>
  <c r="AE266" i="2"/>
  <c r="AE312" i="2"/>
  <c r="AD312" i="2"/>
  <c r="AE329" i="1"/>
  <c r="AD329" i="1"/>
  <c r="AD355" i="1"/>
  <c r="AE355" i="1"/>
  <c r="AE320" i="1"/>
  <c r="AD320" i="1"/>
  <c r="AE194" i="1"/>
  <c r="AD194" i="1"/>
  <c r="AE192" i="2"/>
  <c r="AD192" i="2"/>
  <c r="AD331" i="2"/>
  <c r="AE331" i="2"/>
  <c r="AD242" i="1"/>
  <c r="AE242" i="1"/>
  <c r="AD235" i="1"/>
  <c r="AE235" i="1"/>
  <c r="AD126" i="1"/>
  <c r="AE126" i="1"/>
  <c r="AD201" i="1"/>
  <c r="AE201" i="1"/>
  <c r="AE92" i="2"/>
  <c r="AD92" i="2"/>
  <c r="AE338" i="1"/>
  <c r="AD338" i="1"/>
  <c r="AE117" i="1"/>
  <c r="AD117" i="1"/>
  <c r="AD182" i="2"/>
  <c r="AE182" i="2"/>
  <c r="AD321" i="2"/>
  <c r="AE321" i="2"/>
  <c r="AE214" i="2"/>
  <c r="AD214" i="2"/>
  <c r="AE184" i="1"/>
  <c r="AD184" i="1"/>
  <c r="AD288" i="2"/>
  <c r="AE288" i="2"/>
  <c r="AD239" i="2"/>
  <c r="AE239" i="2"/>
  <c r="AE64" i="1"/>
  <c r="AD64" i="1"/>
  <c r="AD41" i="1"/>
  <c r="AE41" i="1"/>
  <c r="AE176" i="1"/>
  <c r="AD176" i="1"/>
  <c r="AD102" i="1"/>
  <c r="AE102" i="1"/>
  <c r="AD187" i="2"/>
  <c r="AE187" i="2"/>
  <c r="AD127" i="1"/>
  <c r="AE127" i="1"/>
  <c r="AD132" i="2"/>
  <c r="AE132" i="2"/>
  <c r="AE130" i="1"/>
  <c r="AD130" i="1"/>
  <c r="AD244" i="2"/>
  <c r="AE244" i="2"/>
  <c r="AD291" i="2"/>
  <c r="AE291" i="2"/>
  <c r="AD317" i="1"/>
  <c r="AE317" i="1"/>
  <c r="AE77" i="2"/>
  <c r="AD77" i="2"/>
  <c r="AE155" i="2"/>
  <c r="AD155" i="2"/>
  <c r="AD206" i="2"/>
  <c r="AE206" i="2"/>
  <c r="AE223" i="2"/>
  <c r="AD223" i="2"/>
  <c r="AE356" i="1"/>
  <c r="AD356" i="1"/>
  <c r="AD178" i="2"/>
  <c r="AE178" i="2"/>
  <c r="AE206" i="1"/>
  <c r="AD206" i="1"/>
  <c r="AE24" i="2"/>
  <c r="AD24" i="2"/>
  <c r="AD343" i="1"/>
  <c r="AE343" i="1"/>
  <c r="AD281" i="1"/>
  <c r="AE281" i="1"/>
  <c r="AE197" i="2"/>
  <c r="AD197" i="2"/>
  <c r="AE262" i="1"/>
  <c r="AD262" i="1"/>
  <c r="AD237" i="2"/>
  <c r="AE237" i="2"/>
  <c r="AD280" i="1"/>
  <c r="AE280" i="1"/>
  <c r="AE199" i="2"/>
  <c r="AD199" i="2"/>
  <c r="AD214" i="1"/>
  <c r="AE214" i="1"/>
  <c r="AE205" i="2"/>
  <c r="AD205" i="2"/>
  <c r="AE306" i="2"/>
  <c r="AD306" i="2"/>
  <c r="AD179" i="2"/>
  <c r="AE179" i="2"/>
  <c r="AD333" i="2"/>
  <c r="AE333" i="2"/>
  <c r="AD83" i="1"/>
  <c r="AE83" i="1"/>
  <c r="AE274" i="2"/>
  <c r="AD274" i="2"/>
  <c r="AE271" i="1"/>
  <c r="AD271" i="1"/>
  <c r="AD282" i="2"/>
  <c r="AE282" i="2"/>
  <c r="AD315" i="2"/>
  <c r="AE315" i="2"/>
  <c r="AD26" i="1"/>
  <c r="AE26" i="1"/>
  <c r="AD247" i="2"/>
  <c r="AE247" i="2"/>
  <c r="AD95" i="2"/>
  <c r="AE95" i="2"/>
  <c r="C11" i="5"/>
  <c r="C12" i="5"/>
  <c r="C12" i="2"/>
  <c r="C11" i="2"/>
  <c r="AF173" i="1" l="1"/>
  <c r="AC264" i="1"/>
  <c r="AF205" i="2"/>
  <c r="AC324" i="1"/>
  <c r="AF136" i="1"/>
  <c r="AC40" i="1"/>
  <c r="AF251" i="1"/>
  <c r="AC181" i="1"/>
  <c r="AC278" i="1"/>
  <c r="AC287" i="1"/>
  <c r="D15" i="2"/>
  <c r="C19" i="2" s="1"/>
  <c r="P74" i="2"/>
  <c r="AC74" i="2" s="1"/>
  <c r="P151" i="2"/>
  <c r="P135" i="2"/>
  <c r="P201" i="2"/>
  <c r="AC201" i="2" s="1"/>
  <c r="P177" i="2"/>
  <c r="P240" i="2"/>
  <c r="P300" i="2"/>
  <c r="P265" i="2"/>
  <c r="P322" i="2"/>
  <c r="P158" i="2"/>
  <c r="P53" i="2"/>
  <c r="P41" i="2"/>
  <c r="AF76" i="1"/>
  <c r="AC284" i="2"/>
  <c r="AF32" i="2"/>
  <c r="AF23" i="2"/>
  <c r="AF301" i="1"/>
  <c r="AF152" i="1"/>
  <c r="AF172" i="1"/>
  <c r="AF208" i="1"/>
  <c r="AC30" i="1"/>
  <c r="AC162" i="1"/>
  <c r="AF269" i="1"/>
  <c r="P25" i="2"/>
  <c r="P45" i="2"/>
  <c r="AC98" i="2"/>
  <c r="P131" i="2"/>
  <c r="P91" i="2"/>
  <c r="P103" i="2"/>
  <c r="P239" i="2"/>
  <c r="P241" i="2"/>
  <c r="P292" i="2"/>
  <c r="P335" i="2"/>
  <c r="P325" i="2"/>
  <c r="P320" i="2"/>
  <c r="P110" i="2"/>
  <c r="P84" i="2"/>
  <c r="AC84" i="2" s="1"/>
  <c r="AF67" i="1"/>
  <c r="AC283" i="1"/>
  <c r="AC214" i="1"/>
  <c r="AF339" i="1"/>
  <c r="AF143" i="1"/>
  <c r="AF29" i="1"/>
  <c r="AC241" i="1"/>
  <c r="AF266" i="1"/>
  <c r="P27" i="2"/>
  <c r="P44" i="2"/>
  <c r="P31" i="2"/>
  <c r="P182" i="2"/>
  <c r="P165" i="2"/>
  <c r="P168" i="2"/>
  <c r="P199" i="2"/>
  <c r="P276" i="2"/>
  <c r="P347" i="2"/>
  <c r="P166" i="2"/>
  <c r="P164" i="2"/>
  <c r="P116" i="2"/>
  <c r="P21" i="1"/>
  <c r="AC55" i="1"/>
  <c r="AF24" i="2"/>
  <c r="AF343" i="1"/>
  <c r="AC182" i="1"/>
  <c r="AC88" i="1"/>
  <c r="AF148" i="1"/>
  <c r="AF317" i="1"/>
  <c r="AC87" i="1"/>
  <c r="AF170" i="1"/>
  <c r="AC226" i="1"/>
  <c r="P26" i="2"/>
  <c r="P33" i="2"/>
  <c r="P42" i="2"/>
  <c r="P39" i="2"/>
  <c r="AC85" i="2"/>
  <c r="P66" i="2"/>
  <c r="P144" i="2"/>
  <c r="P268" i="2"/>
  <c r="P297" i="2"/>
  <c r="P318" i="2"/>
  <c r="P311" i="2"/>
  <c r="P101" i="2"/>
  <c r="AF52" i="1"/>
  <c r="AF247" i="1"/>
  <c r="AC79" i="2"/>
  <c r="AF149" i="1"/>
  <c r="AC117" i="1"/>
  <c r="AF114" i="1"/>
  <c r="AC302" i="1"/>
  <c r="AF41" i="1"/>
  <c r="AF94" i="1"/>
  <c r="P22" i="2"/>
  <c r="P206" i="2"/>
  <c r="P233" i="2"/>
  <c r="P227" i="2"/>
  <c r="P169" i="2"/>
  <c r="P260" i="2"/>
  <c r="P307" i="2"/>
  <c r="P289" i="2"/>
  <c r="P333" i="2"/>
  <c r="P340" i="2"/>
  <c r="P89" i="2"/>
  <c r="P60" i="2"/>
  <c r="AC344" i="1"/>
  <c r="AF130" i="1"/>
  <c r="AC101" i="1"/>
  <c r="AC348" i="1"/>
  <c r="D16" i="2"/>
  <c r="D19" i="2" s="1"/>
  <c r="P29" i="2"/>
  <c r="P28" i="2"/>
  <c r="P141" i="2"/>
  <c r="AC141" i="2" s="1"/>
  <c r="P228" i="2"/>
  <c r="P281" i="2"/>
  <c r="P309" i="2"/>
  <c r="P172" i="2"/>
  <c r="P80" i="2"/>
  <c r="P104" i="2"/>
  <c r="P209" i="2"/>
  <c r="P215" i="2"/>
  <c r="P232" i="2"/>
  <c r="P317" i="2"/>
  <c r="P273" i="2"/>
  <c r="P323" i="2"/>
  <c r="P352" i="2"/>
  <c r="P156" i="2"/>
  <c r="P52" i="2"/>
  <c r="O361" i="2"/>
  <c r="O360" i="2"/>
  <c r="K360" i="2"/>
  <c r="AT361" i="2"/>
  <c r="AS361" i="2"/>
  <c r="AR361" i="2" s="1"/>
  <c r="AQ361" i="2" s="1"/>
  <c r="AP361" i="2" s="1"/>
  <c r="AO361" i="2" s="1"/>
  <c r="AN361" i="2" s="1"/>
  <c r="AM361" i="2" s="1"/>
  <c r="AL361" i="2" s="1"/>
  <c r="P360" i="2"/>
  <c r="AF360" i="2" s="1"/>
  <c r="AU360" i="2"/>
  <c r="AF361" i="2"/>
  <c r="P361" i="1"/>
  <c r="Z361" i="1"/>
  <c r="AU361" i="1"/>
  <c r="G361" i="1"/>
  <c r="G360" i="1"/>
  <c r="AU360" i="1"/>
  <c r="D16" i="1"/>
  <c r="D19" i="1" s="1"/>
  <c r="P360" i="1"/>
  <c r="D15" i="1"/>
  <c r="C19" i="1" s="1"/>
  <c r="Z360" i="1"/>
  <c r="C16" i="5"/>
  <c r="D18" i="5" s="1"/>
  <c r="O28" i="5"/>
  <c r="O60" i="5"/>
  <c r="O91" i="5"/>
  <c r="O119" i="5"/>
  <c r="O31" i="5"/>
  <c r="O63" i="5"/>
  <c r="O101" i="5"/>
  <c r="O130" i="5"/>
  <c r="O46" i="5"/>
  <c r="O78" i="5"/>
  <c r="O108" i="5"/>
  <c r="O29" i="5"/>
  <c r="O61" i="5"/>
  <c r="O96" i="5"/>
  <c r="O124" i="5"/>
  <c r="O32" i="5"/>
  <c r="O64" i="5"/>
  <c r="O93" i="5"/>
  <c r="O123" i="5"/>
  <c r="O35" i="5"/>
  <c r="O67" i="5"/>
  <c r="O105" i="5"/>
  <c r="O134" i="5"/>
  <c r="O50" i="5"/>
  <c r="O82" i="5"/>
  <c r="O112" i="5"/>
  <c r="O33" i="5"/>
  <c r="O65" i="5"/>
  <c r="O99" i="5"/>
  <c r="O128" i="5"/>
  <c r="O36" i="5"/>
  <c r="O68" i="5"/>
  <c r="O95" i="5"/>
  <c r="O127" i="5"/>
  <c r="O39" i="5"/>
  <c r="O71" i="5"/>
  <c r="O109" i="5"/>
  <c r="O22" i="5"/>
  <c r="O54" i="5"/>
  <c r="O86" i="5"/>
  <c r="O121" i="5"/>
  <c r="O37" i="5"/>
  <c r="O69" i="5"/>
  <c r="O103" i="5"/>
  <c r="O132" i="5"/>
  <c r="O88" i="5"/>
  <c r="O27" i="5"/>
  <c r="O97" i="5"/>
  <c r="O42" i="5"/>
  <c r="O104" i="5"/>
  <c r="O57" i="5"/>
  <c r="O120" i="5"/>
  <c r="O40" i="5"/>
  <c r="O72" i="5"/>
  <c r="O98" i="5"/>
  <c r="O131" i="5"/>
  <c r="O43" i="5"/>
  <c r="O75" i="5"/>
  <c r="O113" i="5"/>
  <c r="O26" i="5"/>
  <c r="O58" i="5"/>
  <c r="O90" i="5"/>
  <c r="O125" i="5"/>
  <c r="O41" i="5"/>
  <c r="O73" i="5"/>
  <c r="O107" i="5"/>
  <c r="O136" i="5"/>
  <c r="O44" i="5"/>
  <c r="O76" i="5"/>
  <c r="O102" i="5"/>
  <c r="O135" i="5"/>
  <c r="O47" i="5"/>
  <c r="O79" i="5"/>
  <c r="O116" i="5"/>
  <c r="O30" i="5"/>
  <c r="O62" i="5"/>
  <c r="O92" i="5"/>
  <c r="O129" i="5"/>
  <c r="O45" i="5"/>
  <c r="O77" i="5"/>
  <c r="O111" i="5"/>
  <c r="O48" i="5"/>
  <c r="O80" i="5"/>
  <c r="O106" i="5"/>
  <c r="C15" i="5"/>
  <c r="O51" i="5"/>
  <c r="O83" i="5"/>
  <c r="O118" i="5"/>
  <c r="O34" i="5"/>
  <c r="O66" i="5"/>
  <c r="O94" i="5"/>
  <c r="O133" i="5"/>
  <c r="O49" i="5"/>
  <c r="O81" i="5"/>
  <c r="O115" i="5"/>
  <c r="O56" i="5"/>
  <c r="O52" i="5"/>
  <c r="O84" i="5"/>
  <c r="O110" i="5"/>
  <c r="O23" i="5"/>
  <c r="O55" i="5"/>
  <c r="O87" i="5"/>
  <c r="O122" i="5"/>
  <c r="O38" i="5"/>
  <c r="O70" i="5"/>
  <c r="O100" i="5"/>
  <c r="O21" i="5"/>
  <c r="O53" i="5"/>
  <c r="O85" i="5"/>
  <c r="O117" i="5"/>
  <c r="O24" i="5"/>
  <c r="O114" i="5"/>
  <c r="O59" i="5"/>
  <c r="O126" i="5"/>
  <c r="O74" i="5"/>
  <c r="O25" i="5"/>
  <c r="O89" i="5"/>
  <c r="O354" i="2"/>
  <c r="O240" i="2"/>
  <c r="O249" i="2"/>
  <c r="O266" i="2"/>
  <c r="O282" i="2"/>
  <c r="O298" i="2"/>
  <c r="O235" i="2"/>
  <c r="O265" i="2"/>
  <c r="O281" i="2"/>
  <c r="O297" i="2"/>
  <c r="O313" i="2"/>
  <c r="O310" i="2"/>
  <c r="O341" i="2"/>
  <c r="O314" i="2"/>
  <c r="O322" i="2"/>
  <c r="O346" i="2"/>
  <c r="O351" i="2"/>
  <c r="O356" i="2"/>
  <c r="O233" i="2"/>
  <c r="O250" i="2"/>
  <c r="O268" i="2"/>
  <c r="O284" i="2"/>
  <c r="O300" i="2"/>
  <c r="O239" i="2"/>
  <c r="O267" i="2"/>
  <c r="O283" i="2"/>
  <c r="O299" i="2"/>
  <c r="O315" i="2"/>
  <c r="O326" i="2"/>
  <c r="O343" i="2"/>
  <c r="O331" i="2"/>
  <c r="O327" i="2"/>
  <c r="O348" i="2"/>
  <c r="O353" i="2"/>
  <c r="O358" i="2"/>
  <c r="O245" i="2"/>
  <c r="O243" i="2"/>
  <c r="O270" i="2"/>
  <c r="O286" i="2"/>
  <c r="O302" i="2"/>
  <c r="O257" i="2"/>
  <c r="O269" i="2"/>
  <c r="O285" i="2"/>
  <c r="O301" i="2"/>
  <c r="O317" i="2"/>
  <c r="O329" i="2"/>
  <c r="O345" i="2"/>
  <c r="O334" i="2"/>
  <c r="O330" i="2"/>
  <c r="O355" i="2"/>
  <c r="O246" i="2"/>
  <c r="O251" i="2"/>
  <c r="O272" i="2"/>
  <c r="O288" i="2"/>
  <c r="O253" i="2"/>
  <c r="O258" i="2"/>
  <c r="O271" i="2"/>
  <c r="O287" i="2"/>
  <c r="O303" i="2"/>
  <c r="O319" i="2"/>
  <c r="O332" i="2"/>
  <c r="O347" i="2"/>
  <c r="O335" i="2"/>
  <c r="O336" i="2"/>
  <c r="O357" i="2"/>
  <c r="C15" i="2"/>
  <c r="O247" i="2"/>
  <c r="O252" i="2"/>
  <c r="O274" i="2"/>
  <c r="O290" i="2"/>
  <c r="O254" i="2"/>
  <c r="O244" i="2"/>
  <c r="O273" i="2"/>
  <c r="O289" i="2"/>
  <c r="O305" i="2"/>
  <c r="O321" i="2"/>
  <c r="O304" i="2"/>
  <c r="O349" i="2"/>
  <c r="O318" i="2"/>
  <c r="O338" i="2"/>
  <c r="O359" i="2"/>
  <c r="O234" i="2"/>
  <c r="O248" i="2"/>
  <c r="O260" i="2"/>
  <c r="O276" i="2"/>
  <c r="O292" i="2"/>
  <c r="O242" i="2"/>
  <c r="O259" i="2"/>
  <c r="O275" i="2"/>
  <c r="O291" i="2"/>
  <c r="O307" i="2"/>
  <c r="O323" i="2"/>
  <c r="O312" i="2"/>
  <c r="O324" i="2"/>
  <c r="O320" i="2"/>
  <c r="O340" i="2"/>
  <c r="O350" i="2"/>
  <c r="O236" i="2"/>
  <c r="O237" i="2"/>
  <c r="O262" i="2"/>
  <c r="O278" i="2"/>
  <c r="O294" i="2"/>
  <c r="O255" i="2"/>
  <c r="O261" i="2"/>
  <c r="O277" i="2"/>
  <c r="O293" i="2"/>
  <c r="O309" i="2"/>
  <c r="O325" i="2"/>
  <c r="O337" i="2"/>
  <c r="O328" i="2"/>
  <c r="O308" i="2"/>
  <c r="O342" i="2"/>
  <c r="O238" i="2"/>
  <c r="O295" i="2"/>
  <c r="O241" i="2"/>
  <c r="O311" i="2"/>
  <c r="O264" i="2"/>
  <c r="O333" i="2"/>
  <c r="O352" i="2"/>
  <c r="O280" i="2"/>
  <c r="O339" i="2"/>
  <c r="O296" i="2"/>
  <c r="O306" i="2"/>
  <c r="O256" i="2"/>
  <c r="O316" i="2"/>
  <c r="O263" i="2"/>
  <c r="O344" i="2"/>
  <c r="O279" i="2"/>
  <c r="C16" i="2"/>
  <c r="D18" i="2" s="1"/>
  <c r="AC118" i="1"/>
  <c r="AF118" i="1"/>
  <c r="AF159" i="1"/>
  <c r="AC210" i="1"/>
  <c r="AF210" i="1"/>
  <c r="AF193" i="1"/>
  <c r="AC193" i="1"/>
  <c r="AF227" i="1"/>
  <c r="AC227" i="1"/>
  <c r="AF326" i="2"/>
  <c r="AC326" i="2"/>
  <c r="AF197" i="1"/>
  <c r="AC197" i="1"/>
  <c r="AC164" i="1"/>
  <c r="AF164" i="1"/>
  <c r="AF163" i="1"/>
  <c r="AC163" i="1"/>
  <c r="AF158" i="1"/>
  <c r="AC158" i="1"/>
  <c r="AC146" i="1"/>
  <c r="AF146" i="1"/>
  <c r="AC21" i="1"/>
  <c r="AF21" i="1"/>
  <c r="AF201" i="2"/>
  <c r="AF99" i="1"/>
  <c r="AC99" i="1"/>
  <c r="AF100" i="1"/>
  <c r="AC100" i="1"/>
  <c r="AC318" i="1"/>
  <c r="AF318" i="1"/>
  <c r="AC96" i="1"/>
  <c r="AF96" i="1"/>
  <c r="AC203" i="1"/>
  <c r="AF203" i="1"/>
  <c r="AF271" i="1"/>
  <c r="AC271" i="1"/>
  <c r="AC275" i="1"/>
  <c r="AF275" i="1"/>
  <c r="AF285" i="1"/>
  <c r="AC285" i="1"/>
  <c r="AC304" i="1"/>
  <c r="AF304" i="1"/>
  <c r="AF342" i="1"/>
  <c r="AC342" i="1"/>
  <c r="AC156" i="2"/>
  <c r="AF156" i="2"/>
  <c r="AC158" i="2"/>
  <c r="AF158" i="2"/>
  <c r="P353" i="2"/>
  <c r="P51" i="2"/>
  <c r="P59" i="2"/>
  <c r="P92" i="2"/>
  <c r="P109" i="2"/>
  <c r="P118" i="2"/>
  <c r="P121" i="2"/>
  <c r="P122" i="2"/>
  <c r="P125" i="2"/>
  <c r="P142" i="2"/>
  <c r="P145" i="2"/>
  <c r="P146" i="2"/>
  <c r="P219" i="2"/>
  <c r="P334" i="2"/>
  <c r="P339" i="2"/>
  <c r="P343" i="2"/>
  <c r="P346" i="2"/>
  <c r="P356" i="2"/>
  <c r="P324" i="2"/>
  <c r="P304" i="2"/>
  <c r="P213" i="2"/>
  <c r="P174" i="2"/>
  <c r="P211" i="2"/>
  <c r="P123" i="2"/>
  <c r="P87" i="2"/>
  <c r="P111" i="2"/>
  <c r="P88" i="2"/>
  <c r="P73" i="2"/>
  <c r="P359" i="2"/>
  <c r="P40" i="2"/>
  <c r="P50" i="2"/>
  <c r="P58" i="2"/>
  <c r="P68" i="2"/>
  <c r="P70" i="2"/>
  <c r="P86" i="2"/>
  <c r="P97" i="2"/>
  <c r="P106" i="2"/>
  <c r="P132" i="2"/>
  <c r="P137" i="2"/>
  <c r="P138" i="2"/>
  <c r="P143" i="2"/>
  <c r="P149" i="2"/>
  <c r="P186" i="2"/>
  <c r="P202" i="2"/>
  <c r="P226" i="2"/>
  <c r="P238" i="2"/>
  <c r="P245" i="2"/>
  <c r="P252" i="2"/>
  <c r="P253" i="2"/>
  <c r="P257" i="2"/>
  <c r="P349" i="2"/>
  <c r="P319" i="2"/>
  <c r="P305" i="2"/>
  <c r="P299" i="2"/>
  <c r="P291" i="2"/>
  <c r="P283" i="2"/>
  <c r="P275" i="2"/>
  <c r="P267" i="2"/>
  <c r="P259" i="2"/>
  <c r="P315" i="2"/>
  <c r="P306" i="2"/>
  <c r="P298" i="2"/>
  <c r="P290" i="2"/>
  <c r="P282" i="2"/>
  <c r="P274" i="2"/>
  <c r="P266" i="2"/>
  <c r="P332" i="2"/>
  <c r="P251" i="2"/>
  <c r="P258" i="2"/>
  <c r="P237" i="2"/>
  <c r="P207" i="2"/>
  <c r="P187" i="2"/>
  <c r="P217" i="2"/>
  <c r="P127" i="2"/>
  <c r="P204" i="2"/>
  <c r="P188" i="2"/>
  <c r="P190" i="2"/>
  <c r="P95" i="2"/>
  <c r="P208" i="2"/>
  <c r="P192" i="2"/>
  <c r="P71" i="2"/>
  <c r="P112" i="2"/>
  <c r="P61" i="2"/>
  <c r="P72" i="2"/>
  <c r="P82" i="2"/>
  <c r="P34" i="2"/>
  <c r="P35" i="2"/>
  <c r="P49" i="2"/>
  <c r="P57" i="2"/>
  <c r="P83" i="2"/>
  <c r="P94" i="2"/>
  <c r="P100" i="2"/>
  <c r="P117" i="2"/>
  <c r="P159" i="2"/>
  <c r="P231" i="2"/>
  <c r="P255" i="2"/>
  <c r="P331" i="2"/>
  <c r="P338" i="2"/>
  <c r="P342" i="2"/>
  <c r="P247" i="2"/>
  <c r="P301" i="2"/>
  <c r="P293" i="2"/>
  <c r="P285" i="2"/>
  <c r="P277" i="2"/>
  <c r="P269" i="2"/>
  <c r="P261" i="2"/>
  <c r="P243" i="2"/>
  <c r="P236" i="2"/>
  <c r="P181" i="2"/>
  <c r="P160" i="2"/>
  <c r="P193" i="2"/>
  <c r="P235" i="2"/>
  <c r="P173" i="2"/>
  <c r="P179" i="2"/>
  <c r="P185" i="2"/>
  <c r="P176" i="2"/>
  <c r="P224" i="2"/>
  <c r="P147" i="2"/>
  <c r="P136" i="2"/>
  <c r="P128" i="2"/>
  <c r="P63" i="2"/>
  <c r="P67" i="2"/>
  <c r="P62" i="2"/>
  <c r="P355" i="2"/>
  <c r="P36" i="2"/>
  <c r="P46" i="2"/>
  <c r="P47" i="2"/>
  <c r="P48" i="2"/>
  <c r="P56" i="2"/>
  <c r="P78" i="2"/>
  <c r="P105" i="2"/>
  <c r="P113" i="2"/>
  <c r="P114" i="2"/>
  <c r="P134" i="2"/>
  <c r="P154" i="2"/>
  <c r="P155" i="2"/>
  <c r="P157" i="2"/>
  <c r="P225" i="2"/>
  <c r="P229" i="2"/>
  <c r="P330" i="2"/>
  <c r="P345" i="2"/>
  <c r="P348" i="2"/>
  <c r="P358" i="2"/>
  <c r="P350" i="2"/>
  <c r="P321" i="2"/>
  <c r="P308" i="2"/>
  <c r="P310" i="2"/>
  <c r="P296" i="2"/>
  <c r="P288" i="2"/>
  <c r="P280" i="2"/>
  <c r="P272" i="2"/>
  <c r="P264" i="2"/>
  <c r="P221" i="2"/>
  <c r="P223" i="2"/>
  <c r="P183" i="2"/>
  <c r="P152" i="2"/>
  <c r="P99" i="2"/>
  <c r="P175" i="2"/>
  <c r="P119" i="2"/>
  <c r="P115" i="2"/>
  <c r="P96" i="2"/>
  <c r="P69" i="2"/>
  <c r="P37" i="2"/>
  <c r="P55" i="2"/>
  <c r="P75" i="2"/>
  <c r="P81" i="2"/>
  <c r="P93" i="2"/>
  <c r="P102" i="2"/>
  <c r="P108" i="2"/>
  <c r="P124" i="2"/>
  <c r="P148" i="2"/>
  <c r="P153" i="2"/>
  <c r="P167" i="2"/>
  <c r="P170" i="2"/>
  <c r="P214" i="2"/>
  <c r="P218" i="2"/>
  <c r="P230" i="2"/>
  <c r="P248" i="2"/>
  <c r="P256" i="2"/>
  <c r="P337" i="2"/>
  <c r="P341" i="2"/>
  <c r="P354" i="2"/>
  <c r="P329" i="2"/>
  <c r="P328" i="2"/>
  <c r="P312" i="2"/>
  <c r="P234" i="2"/>
  <c r="P203" i="2"/>
  <c r="P189" i="2"/>
  <c r="P161" i="2"/>
  <c r="P139" i="2"/>
  <c r="P198" i="2"/>
  <c r="P76" i="2"/>
  <c r="P30" i="2"/>
  <c r="P351" i="2"/>
  <c r="P38" i="2"/>
  <c r="P43" i="2"/>
  <c r="P54" i="2"/>
  <c r="P77" i="2"/>
  <c r="P90" i="2"/>
  <c r="P129" i="2"/>
  <c r="P130" i="2"/>
  <c r="P133" i="2"/>
  <c r="P140" i="2"/>
  <c r="P150" i="2"/>
  <c r="P162" i="2"/>
  <c r="P178" i="2"/>
  <c r="P194" i="2"/>
  <c r="P210" i="2"/>
  <c r="P222" i="2"/>
  <c r="P242" i="2"/>
  <c r="P244" i="2"/>
  <c r="P246" i="2"/>
  <c r="P250" i="2"/>
  <c r="P254" i="2"/>
  <c r="P327" i="2"/>
  <c r="P336" i="2"/>
  <c r="P344" i="2"/>
  <c r="P313" i="2"/>
  <c r="P303" i="2"/>
  <c r="P295" i="2"/>
  <c r="P287" i="2"/>
  <c r="P279" i="2"/>
  <c r="P271" i="2"/>
  <c r="P263" i="2"/>
  <c r="P316" i="2"/>
  <c r="P314" i="2"/>
  <c r="P302" i="2"/>
  <c r="P294" i="2"/>
  <c r="P286" i="2"/>
  <c r="P278" i="2"/>
  <c r="P270" i="2"/>
  <c r="P262" i="2"/>
  <c r="P249" i="2"/>
  <c r="P191" i="2"/>
  <c r="P197" i="2"/>
  <c r="P171" i="2"/>
  <c r="P220" i="2"/>
  <c r="P195" i="2"/>
  <c r="P212" i="2"/>
  <c r="P196" i="2"/>
  <c r="P180" i="2"/>
  <c r="P216" i="2"/>
  <c r="P200" i="2"/>
  <c r="P184" i="2"/>
  <c r="P163" i="2"/>
  <c r="P107" i="2"/>
  <c r="P120" i="2"/>
  <c r="P65" i="2"/>
  <c r="P64" i="2"/>
  <c r="AC58" i="1"/>
  <c r="AF58" i="1"/>
  <c r="AC79" i="1"/>
  <c r="AF84" i="2"/>
  <c r="AF21" i="2"/>
  <c r="AC21" i="2"/>
  <c r="AF74" i="2"/>
  <c r="AF126" i="2"/>
  <c r="AC126" i="2"/>
  <c r="AF322" i="2"/>
  <c r="AC322" i="2"/>
  <c r="AF39" i="1"/>
  <c r="AC39" i="1"/>
  <c r="P357" i="2"/>
  <c r="P47" i="1"/>
  <c r="P45" i="1"/>
  <c r="P23" i="1"/>
  <c r="P28" i="1"/>
  <c r="P42" i="1"/>
  <c r="P31" i="1"/>
  <c r="P25" i="1"/>
  <c r="C11" i="1"/>
  <c r="C12" i="1"/>
  <c r="AC215" i="2" l="1"/>
  <c r="AF215" i="2"/>
  <c r="AF60" i="2"/>
  <c r="AC60" i="2"/>
  <c r="AC227" i="2"/>
  <c r="AF227" i="2"/>
  <c r="AF276" i="2"/>
  <c r="AC276" i="2"/>
  <c r="AC103" i="2"/>
  <c r="AF103" i="2"/>
  <c r="AC177" i="2"/>
  <c r="AF177" i="2"/>
  <c r="AC52" i="2"/>
  <c r="AF52" i="2"/>
  <c r="AF209" i="2"/>
  <c r="AC209" i="2"/>
  <c r="AC28" i="2"/>
  <c r="AF28" i="2"/>
  <c r="AF89" i="2"/>
  <c r="AC89" i="2"/>
  <c r="AC233" i="2"/>
  <c r="AF233" i="2"/>
  <c r="AC268" i="2"/>
  <c r="AF268" i="2"/>
  <c r="AC199" i="2"/>
  <c r="AF199" i="2"/>
  <c r="AF110" i="2"/>
  <c r="AC110" i="2"/>
  <c r="AC91" i="2"/>
  <c r="AF91" i="2"/>
  <c r="AC41" i="2"/>
  <c r="AF41" i="2"/>
  <c r="AC297" i="2"/>
  <c r="AF297" i="2"/>
  <c r="AF104" i="2"/>
  <c r="AC104" i="2"/>
  <c r="AC29" i="2"/>
  <c r="AF29" i="2"/>
  <c r="AF340" i="2"/>
  <c r="AC340" i="2"/>
  <c r="AC206" i="2"/>
  <c r="AF206" i="2"/>
  <c r="AF144" i="2"/>
  <c r="AC144" i="2"/>
  <c r="AC168" i="2"/>
  <c r="AF168" i="2"/>
  <c r="AC320" i="2"/>
  <c r="AF320" i="2"/>
  <c r="AC131" i="2"/>
  <c r="AF131" i="2"/>
  <c r="AF53" i="2"/>
  <c r="AC53" i="2"/>
  <c r="AC135" i="2"/>
  <c r="AF135" i="2"/>
  <c r="AC26" i="2"/>
  <c r="AF26" i="2"/>
  <c r="AF352" i="2"/>
  <c r="AC352" i="2"/>
  <c r="AF80" i="2"/>
  <c r="AC80" i="2"/>
  <c r="AF333" i="2"/>
  <c r="AC333" i="2"/>
  <c r="AC22" i="2"/>
  <c r="AF22" i="2"/>
  <c r="AC66" i="2"/>
  <c r="AF66" i="2"/>
  <c r="AC165" i="2"/>
  <c r="AF165" i="2"/>
  <c r="AF325" i="2"/>
  <c r="AC325" i="2"/>
  <c r="AC151" i="2"/>
  <c r="AF151" i="2"/>
  <c r="AF141" i="2"/>
  <c r="AC323" i="2"/>
  <c r="AF323" i="2"/>
  <c r="AF172" i="2"/>
  <c r="AC172" i="2"/>
  <c r="AF289" i="2"/>
  <c r="AC289" i="2"/>
  <c r="AF116" i="2"/>
  <c r="AC116" i="2"/>
  <c r="AF182" i="2"/>
  <c r="AC182" i="2"/>
  <c r="AC335" i="2"/>
  <c r="AF335" i="2"/>
  <c r="AC45" i="2"/>
  <c r="AF45" i="2"/>
  <c r="AF273" i="2"/>
  <c r="AC273" i="2"/>
  <c r="AC309" i="2"/>
  <c r="AF309" i="2"/>
  <c r="AF307" i="2"/>
  <c r="AC307" i="2"/>
  <c r="AC101" i="2"/>
  <c r="AF101" i="2"/>
  <c r="AC39" i="2"/>
  <c r="AF39" i="2"/>
  <c r="AC164" i="2"/>
  <c r="AF164" i="2"/>
  <c r="AC31" i="2"/>
  <c r="AF31" i="2"/>
  <c r="AC292" i="2"/>
  <c r="AF292" i="2"/>
  <c r="AC25" i="2"/>
  <c r="AF25" i="2"/>
  <c r="AF265" i="2"/>
  <c r="AC265" i="2"/>
  <c r="AC317" i="2"/>
  <c r="AF317" i="2"/>
  <c r="AF281" i="2"/>
  <c r="AC281" i="2"/>
  <c r="AF260" i="2"/>
  <c r="AC260" i="2"/>
  <c r="AF311" i="2"/>
  <c r="AC311" i="2"/>
  <c r="AF42" i="2"/>
  <c r="AC42" i="2"/>
  <c r="AF166" i="2"/>
  <c r="AC166" i="2"/>
  <c r="AF44" i="2"/>
  <c r="AC44" i="2"/>
  <c r="AF241" i="2"/>
  <c r="AC241" i="2"/>
  <c r="AC300" i="2"/>
  <c r="AF300" i="2"/>
  <c r="AC232" i="2"/>
  <c r="AF232" i="2"/>
  <c r="AC228" i="2"/>
  <c r="AF228" i="2"/>
  <c r="AC169" i="2"/>
  <c r="AF169" i="2"/>
  <c r="AC318" i="2"/>
  <c r="AF318" i="2"/>
  <c r="AC33" i="2"/>
  <c r="AF33" i="2"/>
  <c r="AF347" i="2"/>
  <c r="AC347" i="2"/>
  <c r="AC27" i="2"/>
  <c r="AF27" i="2"/>
  <c r="AC239" i="2"/>
  <c r="AF239" i="2"/>
  <c r="AF240" i="2"/>
  <c r="AC240" i="2"/>
  <c r="AI361" i="2"/>
  <c r="AJ361" i="2"/>
  <c r="AK361" i="2"/>
  <c r="AC360" i="2"/>
  <c r="AS360" i="2"/>
  <c r="AR360" i="2" s="1"/>
  <c r="AQ360" i="2" s="1"/>
  <c r="AP360" i="2" s="1"/>
  <c r="AO360" i="2" s="1"/>
  <c r="AN360" i="2" s="1"/>
  <c r="AM360" i="2" s="1"/>
  <c r="AL360" i="2" s="1"/>
  <c r="AT360" i="2"/>
  <c r="O361" i="1"/>
  <c r="O360" i="1"/>
  <c r="O343" i="1"/>
  <c r="O347" i="1"/>
  <c r="O351" i="1"/>
  <c r="O339" i="1"/>
  <c r="O359" i="1"/>
  <c r="O330" i="1"/>
  <c r="O334" i="1"/>
  <c r="O338" i="1"/>
  <c r="O342" i="1"/>
  <c r="O346" i="1"/>
  <c r="O350" i="1"/>
  <c r="O354" i="1"/>
  <c r="O358" i="1"/>
  <c r="O333" i="1"/>
  <c r="O337" i="1"/>
  <c r="O341" i="1"/>
  <c r="O345" i="1"/>
  <c r="O349" i="1"/>
  <c r="O353" i="1"/>
  <c r="O357" i="1"/>
  <c r="C15" i="1"/>
  <c r="O332" i="1"/>
  <c r="O355" i="1"/>
  <c r="O340" i="1"/>
  <c r="O344" i="1"/>
  <c r="O348" i="1"/>
  <c r="O336" i="1"/>
  <c r="O356" i="1"/>
  <c r="O331" i="1"/>
  <c r="O335" i="1"/>
  <c r="O352" i="1"/>
  <c r="C16" i="1"/>
  <c r="D18" i="1" s="1"/>
  <c r="AT360" i="1"/>
  <c r="AS360" i="1" s="1"/>
  <c r="AR360" i="1" s="1"/>
  <c r="AQ360" i="1" s="1"/>
  <c r="AP360" i="1" s="1"/>
  <c r="AO360" i="1" s="1"/>
  <c r="AN360" i="1" s="1"/>
  <c r="AM360" i="1" s="1"/>
  <c r="AL360" i="1" s="1"/>
  <c r="AC360" i="1"/>
  <c r="K360" i="1"/>
  <c r="AF360" i="1"/>
  <c r="AF361" i="1"/>
  <c r="K361" i="1"/>
  <c r="AC361" i="1"/>
  <c r="AS361" i="1"/>
  <c r="AR361" i="1" s="1"/>
  <c r="AQ361" i="1" s="1"/>
  <c r="AP361" i="1" s="1"/>
  <c r="AO361" i="1" s="1"/>
  <c r="AN361" i="1" s="1"/>
  <c r="AM361" i="1" s="1"/>
  <c r="AL361" i="1" s="1"/>
  <c r="AT361" i="1"/>
  <c r="AF47" i="1"/>
  <c r="AC47" i="1"/>
  <c r="AF64" i="2"/>
  <c r="AC64" i="2"/>
  <c r="AC180" i="2"/>
  <c r="AF180" i="2"/>
  <c r="AF249" i="2"/>
  <c r="AC249" i="2"/>
  <c r="AC316" i="2"/>
  <c r="AF316" i="2"/>
  <c r="AF344" i="2"/>
  <c r="AC344" i="2"/>
  <c r="AC222" i="2"/>
  <c r="AF222" i="2"/>
  <c r="AF130" i="2"/>
  <c r="AC130" i="2"/>
  <c r="AC30" i="2"/>
  <c r="AF30" i="2"/>
  <c r="AC312" i="2"/>
  <c r="AF312" i="2"/>
  <c r="AC230" i="2"/>
  <c r="AF230" i="2"/>
  <c r="AF108" i="2"/>
  <c r="AC108" i="2"/>
  <c r="AC96" i="2"/>
  <c r="AF96" i="2"/>
  <c r="AF221" i="2"/>
  <c r="AC221" i="2"/>
  <c r="AF321" i="2"/>
  <c r="AC321" i="2"/>
  <c r="AF157" i="2"/>
  <c r="AC157" i="2"/>
  <c r="AF56" i="2"/>
  <c r="AC56" i="2"/>
  <c r="AC63" i="2"/>
  <c r="AF63" i="2"/>
  <c r="AC173" i="2"/>
  <c r="AF173" i="2"/>
  <c r="AF269" i="2"/>
  <c r="AC269" i="2"/>
  <c r="AF331" i="2"/>
  <c r="AC331" i="2"/>
  <c r="AF57" i="2"/>
  <c r="AC57" i="2"/>
  <c r="AF71" i="2"/>
  <c r="AC71" i="2"/>
  <c r="AF217" i="2"/>
  <c r="AC217" i="2"/>
  <c r="AC274" i="2"/>
  <c r="AF274" i="2"/>
  <c r="AF275" i="2"/>
  <c r="AC275" i="2"/>
  <c r="AF253" i="2"/>
  <c r="AC253" i="2"/>
  <c r="AC143" i="2"/>
  <c r="AF143" i="2"/>
  <c r="AC68" i="2"/>
  <c r="AF68" i="2"/>
  <c r="AC87" i="2"/>
  <c r="AF87" i="2"/>
  <c r="AF346" i="2"/>
  <c r="AC346" i="2"/>
  <c r="AC125" i="2"/>
  <c r="AF125" i="2"/>
  <c r="AC353" i="2"/>
  <c r="AF353" i="2"/>
  <c r="AF357" i="2"/>
  <c r="AC357" i="2"/>
  <c r="AF65" i="2"/>
  <c r="AC65" i="2"/>
  <c r="AF196" i="2"/>
  <c r="AC196" i="2"/>
  <c r="AC262" i="2"/>
  <c r="AF262" i="2"/>
  <c r="AF263" i="2"/>
  <c r="AC263" i="2"/>
  <c r="AF336" i="2"/>
  <c r="AC336" i="2"/>
  <c r="AF210" i="2"/>
  <c r="AC210" i="2"/>
  <c r="AC129" i="2"/>
  <c r="AF129" i="2"/>
  <c r="AF76" i="2"/>
  <c r="AC76" i="2"/>
  <c r="AF328" i="2"/>
  <c r="AC328" i="2"/>
  <c r="AF218" i="2"/>
  <c r="AC218" i="2"/>
  <c r="AF102" i="2"/>
  <c r="AC102" i="2"/>
  <c r="AC115" i="2"/>
  <c r="AF115" i="2"/>
  <c r="AC264" i="2"/>
  <c r="AF264" i="2"/>
  <c r="AC350" i="2"/>
  <c r="AF350" i="2"/>
  <c r="AF155" i="2"/>
  <c r="AC155" i="2"/>
  <c r="AF48" i="2"/>
  <c r="AC48" i="2"/>
  <c r="AF128" i="2"/>
  <c r="AC128" i="2"/>
  <c r="AF235" i="2"/>
  <c r="AC235" i="2"/>
  <c r="AF277" i="2"/>
  <c r="AC277" i="2"/>
  <c r="AF255" i="2"/>
  <c r="AC255" i="2"/>
  <c r="AF49" i="2"/>
  <c r="AC49" i="2"/>
  <c r="AF192" i="2"/>
  <c r="AC192" i="2"/>
  <c r="AC187" i="2"/>
  <c r="AF187" i="2"/>
  <c r="AF282" i="2"/>
  <c r="AC282" i="2"/>
  <c r="AF283" i="2"/>
  <c r="AC283" i="2"/>
  <c r="AC252" i="2"/>
  <c r="AF252" i="2"/>
  <c r="AF138" i="2"/>
  <c r="AC138" i="2"/>
  <c r="AF58" i="2"/>
  <c r="AC58" i="2"/>
  <c r="AC123" i="2"/>
  <c r="AF123" i="2"/>
  <c r="AC343" i="2"/>
  <c r="AF343" i="2"/>
  <c r="AF122" i="2"/>
  <c r="AC122" i="2"/>
  <c r="AF25" i="1"/>
  <c r="AC25" i="1"/>
  <c r="AF120" i="2"/>
  <c r="AC120" i="2"/>
  <c r="AC212" i="2"/>
  <c r="AF212" i="2"/>
  <c r="AC270" i="2"/>
  <c r="AF270" i="2"/>
  <c r="AF271" i="2"/>
  <c r="AC271" i="2"/>
  <c r="AF327" i="2"/>
  <c r="AC327" i="2"/>
  <c r="AF194" i="2"/>
  <c r="AC194" i="2"/>
  <c r="AF90" i="2"/>
  <c r="AC90" i="2"/>
  <c r="AF198" i="2"/>
  <c r="AC198" i="2"/>
  <c r="AF329" i="2"/>
  <c r="AC329" i="2"/>
  <c r="AC214" i="2"/>
  <c r="AF214" i="2"/>
  <c r="AF93" i="2"/>
  <c r="AC93" i="2"/>
  <c r="AC119" i="2"/>
  <c r="AF119" i="2"/>
  <c r="AC272" i="2"/>
  <c r="AF272" i="2"/>
  <c r="AF358" i="2"/>
  <c r="AC358" i="2"/>
  <c r="AC154" i="2"/>
  <c r="AF154" i="2"/>
  <c r="AF47" i="2"/>
  <c r="AC47" i="2"/>
  <c r="AF136" i="2"/>
  <c r="AC136" i="2"/>
  <c r="AC193" i="2"/>
  <c r="AF193" i="2"/>
  <c r="AF285" i="2"/>
  <c r="AC285" i="2"/>
  <c r="AC231" i="2"/>
  <c r="AF231" i="2"/>
  <c r="AC35" i="2"/>
  <c r="AF35" i="2"/>
  <c r="AF208" i="2"/>
  <c r="AC208" i="2"/>
  <c r="AC207" i="2"/>
  <c r="AF207" i="2"/>
  <c r="AF290" i="2"/>
  <c r="AC290" i="2"/>
  <c r="AF291" i="2"/>
  <c r="AC291" i="2"/>
  <c r="AF245" i="2"/>
  <c r="AC245" i="2"/>
  <c r="AF137" i="2"/>
  <c r="AC137" i="2"/>
  <c r="AC50" i="2"/>
  <c r="AF50" i="2"/>
  <c r="AC211" i="2"/>
  <c r="AF211" i="2"/>
  <c r="AF339" i="2"/>
  <c r="AC339" i="2"/>
  <c r="AF121" i="2"/>
  <c r="AC121" i="2"/>
  <c r="C18" i="5"/>
  <c r="E16" i="5"/>
  <c r="E17" i="5" s="1"/>
  <c r="AF31" i="1"/>
  <c r="AC31" i="1"/>
  <c r="AC107" i="2"/>
  <c r="AF107" i="2"/>
  <c r="AC195" i="2"/>
  <c r="AF195" i="2"/>
  <c r="AC278" i="2"/>
  <c r="AF278" i="2"/>
  <c r="AF279" i="2"/>
  <c r="AC279" i="2"/>
  <c r="AC254" i="2"/>
  <c r="AF254" i="2"/>
  <c r="AF178" i="2"/>
  <c r="AC178" i="2"/>
  <c r="AF77" i="2"/>
  <c r="AC77" i="2"/>
  <c r="AF139" i="2"/>
  <c r="AC139" i="2"/>
  <c r="AC354" i="2"/>
  <c r="AF354" i="2"/>
  <c r="AF170" i="2"/>
  <c r="AC170" i="2"/>
  <c r="AF81" i="2"/>
  <c r="AC81" i="2"/>
  <c r="AC175" i="2"/>
  <c r="AF175" i="2"/>
  <c r="AC280" i="2"/>
  <c r="AF280" i="2"/>
  <c r="AF348" i="2"/>
  <c r="AC348" i="2"/>
  <c r="AC134" i="2"/>
  <c r="AF134" i="2"/>
  <c r="AC46" i="2"/>
  <c r="AF46" i="2"/>
  <c r="AC147" i="2"/>
  <c r="AF147" i="2"/>
  <c r="AC160" i="2"/>
  <c r="AF160" i="2"/>
  <c r="AF293" i="2"/>
  <c r="AC293" i="2"/>
  <c r="AF159" i="2"/>
  <c r="AC159" i="2"/>
  <c r="AC34" i="2"/>
  <c r="AF34" i="2"/>
  <c r="AC95" i="2"/>
  <c r="AF95" i="2"/>
  <c r="AF237" i="2"/>
  <c r="AC237" i="2"/>
  <c r="AC298" i="2"/>
  <c r="AF298" i="2"/>
  <c r="AF299" i="2"/>
  <c r="AC299" i="2"/>
  <c r="AC238" i="2"/>
  <c r="AF238" i="2"/>
  <c r="AF132" i="2"/>
  <c r="AC132" i="2"/>
  <c r="AC40" i="2"/>
  <c r="AF40" i="2"/>
  <c r="AF174" i="2"/>
  <c r="AC174" i="2"/>
  <c r="AF334" i="2"/>
  <c r="AC334" i="2"/>
  <c r="AC118" i="2"/>
  <c r="AF118" i="2"/>
  <c r="AC42" i="1"/>
  <c r="AF42" i="1"/>
  <c r="AC163" i="2"/>
  <c r="AF163" i="2"/>
  <c r="AC220" i="2"/>
  <c r="AF220" i="2"/>
  <c r="AF286" i="2"/>
  <c r="AC286" i="2"/>
  <c r="AF287" i="2"/>
  <c r="AC287" i="2"/>
  <c r="AC250" i="2"/>
  <c r="AF250" i="2"/>
  <c r="AF162" i="2"/>
  <c r="AC162" i="2"/>
  <c r="AF54" i="2"/>
  <c r="AC54" i="2"/>
  <c r="AC161" i="2"/>
  <c r="AF161" i="2"/>
  <c r="AC341" i="2"/>
  <c r="AF341" i="2"/>
  <c r="AC167" i="2"/>
  <c r="AF167" i="2"/>
  <c r="AF75" i="2"/>
  <c r="AC75" i="2"/>
  <c r="AC99" i="2"/>
  <c r="AF99" i="2"/>
  <c r="AF288" i="2"/>
  <c r="AC288" i="2"/>
  <c r="AC345" i="2"/>
  <c r="AF345" i="2"/>
  <c r="AC114" i="2"/>
  <c r="AF114" i="2"/>
  <c r="AC36" i="2"/>
  <c r="AF36" i="2"/>
  <c r="AF224" i="2"/>
  <c r="AC224" i="2"/>
  <c r="AF181" i="2"/>
  <c r="AC181" i="2"/>
  <c r="AC301" i="2"/>
  <c r="AF301" i="2"/>
  <c r="AF117" i="2"/>
  <c r="AC117" i="2"/>
  <c r="AC82" i="2"/>
  <c r="AF82" i="2"/>
  <c r="AC190" i="2"/>
  <c r="AF190" i="2"/>
  <c r="AC258" i="2"/>
  <c r="AF258" i="2"/>
  <c r="AC306" i="2"/>
  <c r="AF306" i="2"/>
  <c r="AF305" i="2"/>
  <c r="AC305" i="2"/>
  <c r="AF226" i="2"/>
  <c r="AC226" i="2"/>
  <c r="AF106" i="2"/>
  <c r="AC106" i="2"/>
  <c r="AC359" i="2"/>
  <c r="AF359" i="2"/>
  <c r="AC213" i="2"/>
  <c r="AF213" i="2"/>
  <c r="AC219" i="2"/>
  <c r="AF219" i="2"/>
  <c r="AF109" i="2"/>
  <c r="AC109" i="2"/>
  <c r="AC28" i="1"/>
  <c r="AF28" i="1"/>
  <c r="AF184" i="2"/>
  <c r="AC184" i="2"/>
  <c r="AC171" i="2"/>
  <c r="AF171" i="2"/>
  <c r="AC294" i="2"/>
  <c r="AF294" i="2"/>
  <c r="AF295" i="2"/>
  <c r="AC295" i="2"/>
  <c r="AF246" i="2"/>
  <c r="AC246" i="2"/>
  <c r="AC150" i="2"/>
  <c r="AF150" i="2"/>
  <c r="AF43" i="2"/>
  <c r="AC43" i="2"/>
  <c r="AF189" i="2"/>
  <c r="AC189" i="2"/>
  <c r="AC337" i="2"/>
  <c r="AF337" i="2"/>
  <c r="AF153" i="2"/>
  <c r="AC153" i="2"/>
  <c r="AF55" i="2"/>
  <c r="AC55" i="2"/>
  <c r="AC152" i="2"/>
  <c r="AF152" i="2"/>
  <c r="AC296" i="2"/>
  <c r="AF296" i="2"/>
  <c r="AC330" i="2"/>
  <c r="AF330" i="2"/>
  <c r="AC113" i="2"/>
  <c r="AF113" i="2"/>
  <c r="AC355" i="2"/>
  <c r="AF355" i="2"/>
  <c r="AC176" i="2"/>
  <c r="AF176" i="2"/>
  <c r="AC236" i="2"/>
  <c r="AF236" i="2"/>
  <c r="AF247" i="2"/>
  <c r="AC247" i="2"/>
  <c r="AF100" i="2"/>
  <c r="AC100" i="2"/>
  <c r="AC72" i="2"/>
  <c r="AF72" i="2"/>
  <c r="AF188" i="2"/>
  <c r="AC188" i="2"/>
  <c r="AC251" i="2"/>
  <c r="AF251" i="2"/>
  <c r="AF315" i="2"/>
  <c r="AC315" i="2"/>
  <c r="AC319" i="2"/>
  <c r="AF319" i="2"/>
  <c r="AF202" i="2"/>
  <c r="AC202" i="2"/>
  <c r="AC97" i="2"/>
  <c r="AF97" i="2"/>
  <c r="AC73" i="2"/>
  <c r="AF73" i="2"/>
  <c r="AF304" i="2"/>
  <c r="AC304" i="2"/>
  <c r="AC146" i="2"/>
  <c r="AF146" i="2"/>
  <c r="AF92" i="2"/>
  <c r="AC92" i="2"/>
  <c r="AF23" i="1"/>
  <c r="AC23" i="1"/>
  <c r="AC200" i="2"/>
  <c r="AF200" i="2"/>
  <c r="AF197" i="2"/>
  <c r="AC197" i="2"/>
  <c r="AC302" i="2"/>
  <c r="AF302" i="2"/>
  <c r="AF303" i="2"/>
  <c r="AC303" i="2"/>
  <c r="AC244" i="2"/>
  <c r="AF244" i="2"/>
  <c r="AC140" i="2"/>
  <c r="AF140" i="2"/>
  <c r="AF38" i="2"/>
  <c r="AC38" i="2"/>
  <c r="AF203" i="2"/>
  <c r="AC203" i="2"/>
  <c r="AF256" i="2"/>
  <c r="AC256" i="2"/>
  <c r="AC148" i="2"/>
  <c r="AF148" i="2"/>
  <c r="AC37" i="2"/>
  <c r="AF37" i="2"/>
  <c r="AC183" i="2"/>
  <c r="AF183" i="2"/>
  <c r="AC310" i="2"/>
  <c r="AF310" i="2"/>
  <c r="AF229" i="2"/>
  <c r="AC229" i="2"/>
  <c r="AC105" i="2"/>
  <c r="AF105" i="2"/>
  <c r="AF62" i="2"/>
  <c r="AC62" i="2"/>
  <c r="AC185" i="2"/>
  <c r="AF185" i="2"/>
  <c r="AF243" i="2"/>
  <c r="AC243" i="2"/>
  <c r="AF342" i="2"/>
  <c r="AC342" i="2"/>
  <c r="AF94" i="2"/>
  <c r="AC94" i="2"/>
  <c r="AC61" i="2"/>
  <c r="AF61" i="2"/>
  <c r="AC204" i="2"/>
  <c r="AF204" i="2"/>
  <c r="AC332" i="2"/>
  <c r="AF332" i="2"/>
  <c r="AC259" i="2"/>
  <c r="AF259" i="2"/>
  <c r="AC349" i="2"/>
  <c r="AF349" i="2"/>
  <c r="AF186" i="2"/>
  <c r="AC186" i="2"/>
  <c r="AC86" i="2"/>
  <c r="AF86" i="2"/>
  <c r="AF88" i="2"/>
  <c r="AC88" i="2"/>
  <c r="AF324" i="2"/>
  <c r="AC324" i="2"/>
  <c r="AC145" i="2"/>
  <c r="AF145" i="2"/>
  <c r="AF59" i="2"/>
  <c r="AC59" i="2"/>
  <c r="AF45" i="1"/>
  <c r="AC45" i="1"/>
  <c r="AF216" i="2"/>
  <c r="AC216" i="2"/>
  <c r="AF191" i="2"/>
  <c r="AC191" i="2"/>
  <c r="AC314" i="2"/>
  <c r="AF314" i="2"/>
  <c r="AF313" i="2"/>
  <c r="AC313" i="2"/>
  <c r="AC242" i="2"/>
  <c r="AF242" i="2"/>
  <c r="AC133" i="2"/>
  <c r="AF133" i="2"/>
  <c r="AF351" i="2"/>
  <c r="AC351" i="2"/>
  <c r="AF234" i="2"/>
  <c r="AC234" i="2"/>
  <c r="AF248" i="2"/>
  <c r="AC248" i="2"/>
  <c r="AF124" i="2"/>
  <c r="AC124" i="2"/>
  <c r="AC69" i="2"/>
  <c r="AF69" i="2"/>
  <c r="AF223" i="2"/>
  <c r="AC223" i="2"/>
  <c r="AC308" i="2"/>
  <c r="AF308" i="2"/>
  <c r="AF225" i="2"/>
  <c r="AC225" i="2"/>
  <c r="AF78" i="2"/>
  <c r="AC78" i="2"/>
  <c r="AF67" i="2"/>
  <c r="AC67" i="2"/>
  <c r="AC179" i="2"/>
  <c r="AF179" i="2"/>
  <c r="AF261" i="2"/>
  <c r="AC261" i="2"/>
  <c r="AF338" i="2"/>
  <c r="AC338" i="2"/>
  <c r="AC83" i="2"/>
  <c r="AF83" i="2"/>
  <c r="AC112" i="2"/>
  <c r="AF112" i="2"/>
  <c r="AC127" i="2"/>
  <c r="AF127" i="2"/>
  <c r="AF266" i="2"/>
  <c r="AC266" i="2"/>
  <c r="AF267" i="2"/>
  <c r="AC267" i="2"/>
  <c r="AF257" i="2"/>
  <c r="AC257" i="2"/>
  <c r="AF149" i="2"/>
  <c r="AC149" i="2"/>
  <c r="AF70" i="2"/>
  <c r="AC70" i="2"/>
  <c r="AC111" i="2"/>
  <c r="AF111" i="2"/>
  <c r="AC356" i="2"/>
  <c r="AF356" i="2"/>
  <c r="AF142" i="2"/>
  <c r="AC142" i="2"/>
  <c r="AF51" i="2"/>
  <c r="AC51" i="2"/>
  <c r="F18" i="2"/>
  <c r="F19" i="2" s="1"/>
  <c r="C18" i="2"/>
  <c r="F18" i="1" l="1"/>
  <c r="F19" i="1" s="1"/>
  <c r="AJ360" i="2"/>
  <c r="AK360" i="2"/>
  <c r="AI360" i="2"/>
  <c r="AH361" i="2"/>
  <c r="AJ360" i="1"/>
  <c r="AK360" i="1"/>
  <c r="AI360" i="1"/>
  <c r="AH360" i="1" s="1"/>
  <c r="AI361" i="1"/>
  <c r="AJ361" i="1"/>
  <c r="AK361" i="1"/>
  <c r="C18" i="1"/>
  <c r="AA361" i="2" l="1"/>
  <c r="AB361" i="2"/>
  <c r="AH360" i="2"/>
  <c r="AH361" i="1"/>
  <c r="AB360" i="1"/>
  <c r="AA360" i="1"/>
  <c r="AD361" i="2" l="1"/>
  <c r="AE361" i="2"/>
  <c r="AA360" i="2"/>
  <c r="AB360" i="2"/>
  <c r="AB361" i="1"/>
  <c r="AA361" i="1"/>
  <c r="AE360" i="1"/>
  <c r="AD360" i="1"/>
  <c r="AD360" i="2" l="1"/>
  <c r="AE360" i="2"/>
  <c r="AC11" i="2" s="1"/>
  <c r="AC11" i="1"/>
  <c r="AD361" i="1"/>
  <c r="AE361" i="1"/>
</calcChain>
</file>

<file path=xl/sharedStrings.xml><?xml version="1.0" encoding="utf-8"?>
<sst xmlns="http://schemas.openxmlformats.org/spreadsheetml/2006/main" count="5860" uniqueCount="1595">
  <si>
    <t>AT Peg / GSC 01137-00185</t>
  </si>
  <si>
    <t>Sine + Quad fit</t>
  </si>
  <si>
    <t>Multiplier</t>
  </si>
  <si>
    <t>Power of 10</t>
  </si>
  <si>
    <t>n</t>
  </si>
  <si>
    <t>Q.+LTE fit</t>
  </si>
  <si>
    <t>Q fit</t>
  </si>
  <si>
    <t>LiTE fit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</si>
  <si>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</si>
  <si>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</si>
  <si>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</si>
  <si>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</si>
  <si>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</si>
  <si>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</si>
  <si>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</si>
  <si>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</si>
  <si>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</si>
  <si>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</si>
  <si>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</si>
  <si>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</si>
  <si>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</si>
  <si>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EA/SD</t>
  </si>
  <si>
    <t>Alexis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</si>
  <si>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</si>
  <si>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</si>
  <si>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</si>
  <si>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LiTE fit clearly fails for the latest data</t>
  </si>
  <si>
    <t>Cnst</t>
  </si>
  <si>
    <t>GCVS 4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</si>
  <si>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</si>
  <si>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</si>
  <si>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</si>
  <si>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</si>
  <si>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</si>
  <si>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</si>
  <si>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</si>
  <si>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GCVS 4</t>
  </si>
  <si>
    <t>e (eccen)</t>
  </si>
  <si>
    <t>Period =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</si>
  <si>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</si>
  <si>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</si>
  <si>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</si>
  <si>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</si>
  <si>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</si>
  <si>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</si>
  <si>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</si>
  <si>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</si>
  <si>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</si>
  <si>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</si>
  <si>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</si>
  <si>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</si>
  <si>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</si>
  <si>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</si>
  <si>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</si>
  <si>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</si>
  <si>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</si>
  <si>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</si>
  <si>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</si>
  <si>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</si>
  <si>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t>New epoch =</t>
  </si>
  <si>
    <t>Add cycle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</si>
  <si>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</si>
  <si>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</si>
  <si>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</si>
  <si>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</si>
  <si>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</si>
  <si>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# of data points:</t>
  </si>
  <si>
    <t>Old Cycle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</si>
  <si>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</si>
  <si>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Linear Ephemeris =</t>
  </si>
  <si>
    <t>New Cycle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</si>
  <si>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</si>
  <si>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</si>
  <si>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</si>
  <si>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</si>
  <si>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</si>
  <si>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</si>
  <si>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</si>
  <si>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</si>
  <si>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</si>
  <si>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</si>
  <si>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</si>
  <si>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</si>
  <si>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</si>
  <si>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</si>
  <si>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s6</t>
  </si>
  <si>
    <t>s7</t>
  </si>
  <si>
    <t>s8</t>
  </si>
  <si>
    <t>Lin Fit</t>
  </si>
  <si>
    <t>Q. Fit</t>
  </si>
  <si>
    <t>Date</t>
  </si>
  <si>
    <t>wt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</si>
  <si>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</si>
  <si>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</si>
  <si>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</si>
  <si>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</si>
  <si>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</si>
  <si>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</si>
  <si>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>A.BOX</t>
  </si>
  <si>
    <t xml:space="preserve"> e sin nu</t>
  </si>
  <si>
    <t> AN 242.180 </t>
  </si>
  <si>
    <t>II</t>
  </si>
  <si>
    <t>I</t>
  </si>
  <si>
    <t> AN 247.325 </t>
  </si>
  <si>
    <t> AN 251.315 </t>
  </si>
  <si>
    <t> IODE 4.2.268 </t>
  </si>
  <si>
    <t> AN 256.167 </t>
  </si>
  <si>
    <t> AN 257.75 </t>
  </si>
  <si>
    <t> HA 113.75 </t>
  </si>
  <si>
    <t> AN 263.115 </t>
  </si>
  <si>
    <t>BAVM 8 </t>
  </si>
  <si>
    <t>BAVM 10 </t>
  </si>
  <si>
    <t> AJ 62.373 </t>
  </si>
  <si>
    <t>BAVM 12 </t>
  </si>
  <si>
    <t>Gueduer N</t>
  </si>
  <si>
    <t>pe</t>
  </si>
  <si>
    <t> AA 18.332 </t>
  </si>
  <si>
    <t> EBC 1-32 </t>
  </si>
  <si>
    <t> AA 17.62 </t>
  </si>
  <si>
    <t> AN 287.103 </t>
  </si>
  <si>
    <t> AN 288.71 </t>
  </si>
  <si>
    <t> BRNO 6 </t>
  </si>
  <si>
    <t> AN 288.72 </t>
  </si>
  <si>
    <t> MVS 2.173 </t>
  </si>
  <si>
    <t>BAVM 18 </t>
  </si>
  <si>
    <t> MVS 4.137 </t>
  </si>
  <si>
    <t>BAVM 23 </t>
  </si>
  <si>
    <t> AN 291.113 </t>
  </si>
  <si>
    <t>IBVS 0456</t>
  </si>
  <si>
    <t>BAVM 26 </t>
  </si>
  <si>
    <t> EGE 12.12 </t>
  </si>
  <si>
    <t>Silhan Jindrich</t>
  </si>
  <si>
    <t>IBVS 0530</t>
  </si>
  <si>
    <t>BBSAG Bull.6</t>
  </si>
  <si>
    <t>IBVS 0937</t>
  </si>
  <si>
    <t>IBVS 1478</t>
  </si>
  <si>
    <t>IBVS 1478 </t>
  </si>
  <si>
    <t>IBVS 1163</t>
  </si>
  <si>
    <t>BAVM 29 </t>
  </si>
  <si>
    <t>BBSAG Bull.30</t>
  </si>
  <si>
    <t> BRNO 21 </t>
  </si>
  <si>
    <t>IBVS 1631</t>
  </si>
  <si>
    <t> MVS 8.136 </t>
  </si>
  <si>
    <t>BAVM 31 </t>
  </si>
  <si>
    <t>IBVS 1694</t>
  </si>
  <si>
    <t>IBVS 1694 </t>
  </si>
  <si>
    <t> BBS 46 </t>
  </si>
  <si>
    <t>BBSAG Bull.46</t>
  </si>
  <si>
    <t>IBVS 1930</t>
  </si>
  <si>
    <t>BBSAG Bull.51</t>
  </si>
  <si>
    <t>BAVM 32 </t>
  </si>
  <si>
    <t>BBSAG Bull.52</t>
  </si>
  <si>
    <t>IBVS 2086</t>
  </si>
  <si>
    <t>BBSAG Bull.57</t>
  </si>
  <si>
    <t> BBS 57 </t>
  </si>
  <si>
    <t>BBSAG Bull.58</t>
  </si>
  <si>
    <t>BBSAG Bull.62</t>
  </si>
  <si>
    <t> BRNO 26 </t>
  </si>
  <si>
    <t>IBVS 2292</t>
  </si>
  <si>
    <t> BRNO 27 </t>
  </si>
  <si>
    <t> VSSC 60.22 </t>
  </si>
  <si>
    <t>IBVS 2793</t>
  </si>
  <si>
    <t>IBVS 3078</t>
  </si>
  <si>
    <t>IBVS 2978</t>
  </si>
  <si>
    <t> VSSC 68.32 </t>
  </si>
  <si>
    <t>BAVM 50 </t>
  </si>
  <si>
    <t>BBSAG Bull.86</t>
  </si>
  <si>
    <t>BBSAG Bull.88</t>
  </si>
  <si>
    <t>BBSAG Bull.89</t>
  </si>
  <si>
    <t>BBSAG Bull.90</t>
  </si>
  <si>
    <t> BRNO 30 </t>
  </si>
  <si>
    <t>BBSAG Bull.93</t>
  </si>
  <si>
    <t>BRNO 31</t>
  </si>
  <si>
    <t>BBSAG Bull.99</t>
  </si>
  <si>
    <t>BBSAG Bull.102</t>
  </si>
  <si>
    <t>BAV-M 79</t>
  </si>
  <si>
    <t>OEJV 0060</t>
  </si>
  <si>
    <t> BRNO 32 </t>
  </si>
  <si>
    <t>BAV-M 93</t>
  </si>
  <si>
    <t>BAV-M 113</t>
  </si>
  <si>
    <t>BAV-M 111</t>
  </si>
  <si>
    <t>IBVS 4606</t>
  </si>
  <si>
    <t>BAVM 122 </t>
  </si>
  <si>
    <t>IBVS 4712</t>
  </si>
  <si>
    <t>BAVM 131 </t>
  </si>
  <si>
    <t>Paschke Anton</t>
  </si>
  <si>
    <t>ccd</t>
  </si>
  <si>
    <t>IBVS 5017</t>
  </si>
  <si>
    <t>BAVM 143 </t>
  </si>
  <si>
    <t>2012JAVSO..40..975</t>
  </si>
  <si>
    <t>IBVS 5296</t>
  </si>
  <si>
    <t>IBVS 5364</t>
  </si>
  <si>
    <t>BAVM 157 </t>
  </si>
  <si>
    <t>IBVS 5464</t>
  </si>
  <si>
    <t>IBVS 5662</t>
  </si>
  <si>
    <t>IBVS 5643</t>
  </si>
  <si>
    <t>BAVM 171 </t>
  </si>
  <si>
    <t>JAVSO..40....1</t>
  </si>
  <si>
    <t>IBVS 5843</t>
  </si>
  <si>
    <t>VSB 43 </t>
  </si>
  <si>
    <t>OEJV 0074 </t>
  </si>
  <si>
    <t>OEJV 0074</t>
  </si>
  <si>
    <t>BAVM 179 </t>
  </si>
  <si>
    <t>VSB 44 </t>
  </si>
  <si>
    <t>IBVS 5731</t>
  </si>
  <si>
    <t>Nakajima Kazuhir</t>
  </si>
  <si>
    <t>Ic</t>
  </si>
  <si>
    <t>VSB 45 </t>
  </si>
  <si>
    <t>OEJV 0094 </t>
  </si>
  <si>
    <t>OEJV 0094</t>
  </si>
  <si>
    <t>CCD+I</t>
  </si>
  <si>
    <t>BAVM 193 </t>
  </si>
  <si>
    <t>IBVS 5917</t>
  </si>
  <si>
    <t>IBVS 5898</t>
  </si>
  <si>
    <t>BAVM 213 </t>
  </si>
  <si>
    <t>IBVS 5924</t>
  </si>
  <si>
    <t>BAVM 212 </t>
  </si>
  <si>
    <t>IBVS 5958</t>
  </si>
  <si>
    <t>IBVS 5980</t>
  </si>
  <si>
    <t>VSB 53 </t>
  </si>
  <si>
    <t>OEJV 0160</t>
  </si>
  <si>
    <t>IBVS 6044 </t>
  </si>
  <si>
    <t>IBVS 6092</t>
  </si>
  <si>
    <t>IBVS 6118</t>
  </si>
  <si>
    <t>IBVS 6149</t>
  </si>
  <si>
    <t>JAVSO..42..426</t>
  </si>
  <si>
    <t>JAVSO..44…69</t>
  </si>
  <si>
    <t>JAVSO..45..121</t>
  </si>
  <si>
    <t>IBVS 6244</t>
  </si>
  <si>
    <t>JAVSO..47..105</t>
  </si>
  <si>
    <t>OEJV 0203</t>
  </si>
  <si>
    <t>OEJV 0211</t>
  </si>
  <si>
    <t>VSB 069</t>
  </si>
  <si>
    <t>V</t>
  </si>
  <si>
    <t>B</t>
  </si>
  <si>
    <t>P3</t>
  </si>
  <si>
    <t>Q.+LiTE fit</t>
  </si>
  <si>
    <t>t (HJD)</t>
  </si>
  <si>
    <t>P</t>
  </si>
  <si>
    <t>Q</t>
  </si>
  <si>
    <t>z'</t>
  </si>
  <si>
    <t>dz'/dt</t>
  </si>
  <si>
    <t>Vgamma</t>
  </si>
  <si>
    <t>1 AU =</t>
  </si>
  <si>
    <t>km</t>
  </si>
  <si>
    <t>Phase</t>
  </si>
  <si>
    <t>AU/day</t>
  </si>
  <si>
    <t>km/s</t>
  </si>
  <si>
    <t>1 day =</t>
  </si>
  <si>
    <t>s</t>
  </si>
  <si>
    <t>Maxted</t>
  </si>
  <si>
    <t>Nelson</t>
  </si>
  <si>
    <t>Bastruk et al 2016</t>
  </si>
  <si>
    <t>e sin ω</t>
  </si>
  <si>
    <t>End of linear fit &gt;&gt;&gt;&gt;&gt;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</si>
  <si>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</si>
  <si>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</si>
  <si>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</si>
  <si>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</si>
  <si>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</si>
  <si>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2440407.438 </t>
  </si>
  <si>
    <t> 04.07.1969 22:30 </t>
  </si>
  <si>
    <t> -0.043 </t>
  </si>
  <si>
    <t>E </t>
  </si>
  <si>
    <t>?</t>
  </si>
  <si>
    <t> C.Ibanoglu </t>
  </si>
  <si>
    <t>IBVS 456 </t>
  </si>
  <si>
    <t>2440438.383 </t>
  </si>
  <si>
    <t> 04.08.1969 21:11 </t>
  </si>
  <si>
    <t> -0.042 </t>
  </si>
  <si>
    <t>2440877.3368 </t>
  </si>
  <si>
    <t> 17.10.1970 20:04 </t>
  </si>
  <si>
    <t> -0.0359 </t>
  </si>
  <si>
    <t> C.Endres </t>
  </si>
  <si>
    <t>IBVS 530 </t>
  </si>
  <si>
    <t>2440877.3372 </t>
  </si>
  <si>
    <t> 17.10.1970 20:05 </t>
  </si>
  <si>
    <t> -0.0355 </t>
  </si>
  <si>
    <t> H.Sengonca </t>
  </si>
  <si>
    <t>2441599.374 </t>
  </si>
  <si>
    <t> 08.10.1972 20:58 </t>
  </si>
  <si>
    <t> -0.027 </t>
  </si>
  <si>
    <t>V </t>
  </si>
  <si>
    <t> R.Diethelm </t>
  </si>
  <si>
    <t> BBS 6 </t>
  </si>
  <si>
    <t>2441599.393 </t>
  </si>
  <si>
    <t> 08.10.1972 21:25 </t>
  </si>
  <si>
    <t> -0.008 </t>
  </si>
  <si>
    <t> H.Peter </t>
  </si>
  <si>
    <t>2441661.2729 </t>
  </si>
  <si>
    <t> 09.12.1972 18:32 </t>
  </si>
  <si>
    <t> -0.0161 </t>
  </si>
  <si>
    <t> R.Akinci </t>
  </si>
  <si>
    <t>IBVS 937 </t>
  </si>
  <si>
    <t>2442712.2435 </t>
  </si>
  <si>
    <t> 26.10.1975 17:50 </t>
  </si>
  <si>
    <t> 0.0025 </t>
  </si>
  <si>
    <t> J.Ebersberger </t>
  </si>
  <si>
    <t>IBVS 1163 </t>
  </si>
  <si>
    <t>2443043.450 </t>
  </si>
  <si>
    <t> 21.09.1976 22:48 </t>
  </si>
  <si>
    <t> -0.007 </t>
  </si>
  <si>
    <t> BBS 30 </t>
  </si>
  <si>
    <t>2444442.8188 </t>
  </si>
  <si>
    <t> 22.07.1980 07:39 </t>
  </si>
  <si>
    <t> 0.0024 </t>
  </si>
  <si>
    <t> T.Margrave </t>
  </si>
  <si>
    <t>IBVS 1930 </t>
  </si>
  <si>
    <t>2444520.7515 </t>
  </si>
  <si>
    <t> 08.10.1980 06:02 </t>
  </si>
  <si>
    <t> 0.0019 </t>
  </si>
  <si>
    <t>2444525.336 </t>
  </si>
  <si>
    <t> 12.10.1980 20:03 </t>
  </si>
  <si>
    <t> 0.002 </t>
  </si>
  <si>
    <t> BBS 51 </t>
  </si>
  <si>
    <t>2444526.476 </t>
  </si>
  <si>
    <t> 13.10.1980 23:25 </t>
  </si>
  <si>
    <t> -0.004 </t>
  </si>
  <si>
    <t>2444541.378 </t>
  </si>
  <si>
    <t> 28.10.1980 21:04 </t>
  </si>
  <si>
    <t> -0.001 </t>
  </si>
  <si>
    <t>2444603.249 </t>
  </si>
  <si>
    <t> 29.12.1980 17:58 </t>
  </si>
  <si>
    <t> -0.018 </t>
  </si>
  <si>
    <t> BBS 52 </t>
  </si>
  <si>
    <t>2444826.7553 </t>
  </si>
  <si>
    <t> 10.08.1981 06:07 </t>
  </si>
  <si>
    <t> 0.0033 </t>
  </si>
  <si>
    <t>IBVS 2086 </t>
  </si>
  <si>
    <t>2444878.312 </t>
  </si>
  <si>
    <t> 30.09.1981 19:29 </t>
  </si>
  <si>
    <t> -0.013 </t>
  </si>
  <si>
    <t> R.Germann </t>
  </si>
  <si>
    <t>2444886.348 </t>
  </si>
  <si>
    <t> 08.10.1981 20:21 </t>
  </si>
  <si>
    <t> 0.000 </t>
  </si>
  <si>
    <t>2444902.368 </t>
  </si>
  <si>
    <t> 24.10.1981 20:49 </t>
  </si>
  <si>
    <t> -0.025 </t>
  </si>
  <si>
    <t>2444910.432 </t>
  </si>
  <si>
    <t> 01.11.1981 22:22 </t>
  </si>
  <si>
    <t> 0.016 </t>
  </si>
  <si>
    <t>2444917.279 </t>
  </si>
  <si>
    <t> 08.11.1981 18:41 </t>
  </si>
  <si>
    <t>2444925.293 </t>
  </si>
  <si>
    <t> 16.11.1981 19:01 </t>
  </si>
  <si>
    <t> -0.022 </t>
  </si>
  <si>
    <t>2444925.331 </t>
  </si>
  <si>
    <t> 16.11.1981 19:56 </t>
  </si>
  <si>
    <t>2444956.243 </t>
  </si>
  <si>
    <t> 17.12.1981 17:49 </t>
  </si>
  <si>
    <t> -0.016 </t>
  </si>
  <si>
    <t> BBS 58 </t>
  </si>
  <si>
    <t>2445200.371 </t>
  </si>
  <si>
    <t> 18.08.1982 20:54 </t>
  </si>
  <si>
    <t> -0.002 </t>
  </si>
  <si>
    <t> BBS 62 </t>
  </si>
  <si>
    <t>2445200.373 </t>
  </si>
  <si>
    <t> 18.08.1982 20:57 </t>
  </si>
  <si>
    <t>2445216.414 </t>
  </si>
  <si>
    <t> 03.09.1982 21:56 </t>
  </si>
  <si>
    <t>2445219.8562 </t>
  </si>
  <si>
    <t> 07.09.1982 08:32 </t>
  </si>
  <si>
    <t> 0.0000 </t>
  </si>
  <si>
    <t>IBVS 2292 </t>
  </si>
  <si>
    <t>2445615.2538 </t>
  </si>
  <si>
    <t> 07.10.1983 18:05 </t>
  </si>
  <si>
    <t> 0.0012 </t>
  </si>
  <si>
    <t> O.Gülmen </t>
  </si>
  <si>
    <t>IBVS 2793 </t>
  </si>
  <si>
    <t>2445957.360 </t>
  </si>
  <si>
    <t> 13.09.1984 20:38 </t>
  </si>
  <si>
    <t> 0.004 </t>
  </si>
  <si>
    <t>2446000.3358 </t>
  </si>
  <si>
    <t> 26.10.1984 20:03 </t>
  </si>
  <si>
    <t> 0.0016 </t>
  </si>
  <si>
    <t> N.Güdür et al. </t>
  </si>
  <si>
    <t>IBVS 2978 </t>
  </si>
  <si>
    <t>2446298.3155 </t>
  </si>
  <si>
    <t> 20.08.1985 19:34 </t>
  </si>
  <si>
    <t> 0.0014 </t>
  </si>
  <si>
    <t>2446315.5062 </t>
  </si>
  <si>
    <t> 07.09.1985 00:08 </t>
  </si>
  <si>
    <t> 0.0010 </t>
  </si>
  <si>
    <t>2447083.342 </t>
  </si>
  <si>
    <t> 14.10.1987 20:12 </t>
  </si>
  <si>
    <t> -0.034 </t>
  </si>
  <si>
    <t> G.Mavrofridis </t>
  </si>
  <si>
    <t> BBS 86 </t>
  </si>
  <si>
    <t>2447091.380 </t>
  </si>
  <si>
    <t> 22.10.1987 21:07 </t>
  </si>
  <si>
    <t> -0.019 </t>
  </si>
  <si>
    <t>2447114.277 </t>
  </si>
  <si>
    <t> 14.11.1987 18:38 </t>
  </si>
  <si>
    <t> BBS 88 </t>
  </si>
  <si>
    <t>2447412.319 </t>
  </si>
  <si>
    <t> 07.09.1988 19:39 </t>
  </si>
  <si>
    <t> 0.019 </t>
  </si>
  <si>
    <t> BBS 89 </t>
  </si>
  <si>
    <t>2447483.385 </t>
  </si>
  <si>
    <t> 17.11.1988 21:14 </t>
  </si>
  <si>
    <t> 0.028 </t>
  </si>
  <si>
    <t> A.Paschke </t>
  </si>
  <si>
    <t> BBS 90 </t>
  </si>
  <si>
    <t>2447859.273 </t>
  </si>
  <si>
    <t> 28.11.1989 18:33 </t>
  </si>
  <si>
    <t> 0.003 </t>
  </si>
  <si>
    <t> BBS 93 </t>
  </si>
  <si>
    <t>2448088.482 </t>
  </si>
  <si>
    <t> 15.07.1990 23:34 </t>
  </si>
  <si>
    <t> -0.003 </t>
  </si>
  <si>
    <t> T.Marek </t>
  </si>
  <si>
    <t> BRNO 31 </t>
  </si>
  <si>
    <t>2448127.437 </t>
  </si>
  <si>
    <t> 23.08.1990 22:29 </t>
  </si>
  <si>
    <t> -0.015 </t>
  </si>
  <si>
    <t> M.Sirotek </t>
  </si>
  <si>
    <t>2448127.440 </t>
  </si>
  <si>
    <t> 23.08.1990 22:33 </t>
  </si>
  <si>
    <t> -0.012 </t>
  </si>
  <si>
    <t> L.Lubena </t>
  </si>
  <si>
    <t>2448127.441 </t>
  </si>
  <si>
    <t> 23.08.1990 22:35 </t>
  </si>
  <si>
    <t> -0.011 </t>
  </si>
  <si>
    <t> P.Turecky </t>
  </si>
  <si>
    <t>2448127.449 </t>
  </si>
  <si>
    <t> 23.08.1990 22:46 </t>
  </si>
  <si>
    <t> M.Tichy </t>
  </si>
  <si>
    <t>2448127.450 </t>
  </si>
  <si>
    <t> 23.08.1990 22:48 </t>
  </si>
  <si>
    <t> V.Gric </t>
  </si>
  <si>
    <t>2448127.457 </t>
  </si>
  <si>
    <t> 23.08.1990 22:58 </t>
  </si>
  <si>
    <t> 0.005 </t>
  </si>
  <si>
    <t> P.Hajek </t>
  </si>
  <si>
    <t>2448127.462 </t>
  </si>
  <si>
    <t> 23.08.1990 23:05 </t>
  </si>
  <si>
    <t> 0.010 </t>
  </si>
  <si>
    <t> K.Hornoch </t>
  </si>
  <si>
    <t>2448480.435 </t>
  </si>
  <si>
    <t> 11.08.1991 22:26 </t>
  </si>
  <si>
    <t> -0.009 </t>
  </si>
  <si>
    <t>2448535.421 </t>
  </si>
  <si>
    <t> 05.10.1991 22:06 </t>
  </si>
  <si>
    <t> M.Vetrovcova </t>
  </si>
  <si>
    <t>2448535.433 </t>
  </si>
  <si>
    <t> 05.10.1991 22:23 </t>
  </si>
  <si>
    <t> J.Polak </t>
  </si>
  <si>
    <t>2448620.2514 </t>
  </si>
  <si>
    <t> 29.12.1991 18:02 </t>
  </si>
  <si>
    <t> -0.0135 </t>
  </si>
  <si>
    <t> E.Blättler </t>
  </si>
  <si>
    <t> BBS 99 </t>
  </si>
  <si>
    <t>2448833.432 </t>
  </si>
  <si>
    <t> 29.07.1992 22:22 </t>
  </si>
  <si>
    <t> P.Stepan </t>
  </si>
  <si>
    <t>2448841.450 </t>
  </si>
  <si>
    <t> 06.08.1992 22:48 </t>
  </si>
  <si>
    <t> BBS 102 </t>
  </si>
  <si>
    <t>2448872.394 </t>
  </si>
  <si>
    <t> 06.09.1992 21:27 </t>
  </si>
  <si>
    <t>2448934.274 </t>
  </si>
  <si>
    <t> 07.11.1992 18:34 </t>
  </si>
  <si>
    <t>2449218.498 </t>
  </si>
  <si>
    <t> 18.08.1993 23:57 </t>
  </si>
  <si>
    <t> P.Adamek </t>
  </si>
  <si>
    <t>2449218.505 </t>
  </si>
  <si>
    <t> 19.08.1993 00:07 </t>
  </si>
  <si>
    <t> T.Singliar </t>
  </si>
  <si>
    <t>2449218.512 </t>
  </si>
  <si>
    <t> 19.08.1993 00:17 </t>
  </si>
  <si>
    <t> -0.005 </t>
  </si>
  <si>
    <t> M.Vrastak </t>
  </si>
  <si>
    <t>2449555.461 </t>
  </si>
  <si>
    <t> 21.07.1994 23:03 </t>
  </si>
  <si>
    <t> L.Brat </t>
  </si>
  <si>
    <t>2449555.471 </t>
  </si>
  <si>
    <t> 21.07.1994 23:18 </t>
  </si>
  <si>
    <t> 0.008 </t>
  </si>
  <si>
    <t> P.Sobotka </t>
  </si>
  <si>
    <t>2449571.491 </t>
  </si>
  <si>
    <t> 06.08.1994 23:47 </t>
  </si>
  <si>
    <t> -0.017 </t>
  </si>
  <si>
    <t> M.Dahm </t>
  </si>
  <si>
    <t>BAVM 79 </t>
  </si>
  <si>
    <t>2449618.497 </t>
  </si>
  <si>
    <t> 22.09.1994 23:55 </t>
  </si>
  <si>
    <t> -0.000 </t>
  </si>
  <si>
    <t> P.Molik </t>
  </si>
  <si>
    <t>OEJV 0060 </t>
  </si>
  <si>
    <t>2449625.369 </t>
  </si>
  <si>
    <t> 29.09.1994 20:51 </t>
  </si>
  <si>
    <t>2449679.230 </t>
  </si>
  <si>
    <t> 22.11.1994 17:31 </t>
  </si>
  <si>
    <t>2449932.514 </t>
  </si>
  <si>
    <t> 03.08.1995 00:20 </t>
  </si>
  <si>
    <t>2449978.356 </t>
  </si>
  <si>
    <t> 17.09.1995 20:32 </t>
  </si>
  <si>
    <t>2449978.360 </t>
  </si>
  <si>
    <t> 17.09.1995 20:38 </t>
  </si>
  <si>
    <t> J.Gensler </t>
  </si>
  <si>
    <t>BAVM 93 </t>
  </si>
  <si>
    <t>2450017.329 </t>
  </si>
  <si>
    <t> 26.10.1995 19:53 </t>
  </si>
  <si>
    <t>2450700.393 </t>
  </si>
  <si>
    <t> 08.09.1997 21:25 </t>
  </si>
  <si>
    <t> R.Meyer </t>
  </si>
  <si>
    <t>BAVM 113 </t>
  </si>
  <si>
    <t>2450716.413 </t>
  </si>
  <si>
    <t> 24.09.1997 21:54 </t>
  </si>
  <si>
    <t> -0.026 </t>
  </si>
  <si>
    <t> G.Maintz </t>
  </si>
  <si>
    <t>2450716.4418 </t>
  </si>
  <si>
    <t> 24.09.1997 22:36 </t>
  </si>
  <si>
    <t> 0.0032 </t>
  </si>
  <si>
    <t>o</t>
  </si>
  <si>
    <t> W.Kleikamp </t>
  </si>
  <si>
    <t>BAVM 111 </t>
  </si>
  <si>
    <t>2451077.4580 </t>
  </si>
  <si>
    <t> 20.09.1998 22:59 </t>
  </si>
  <si>
    <t> 0.0053 </t>
  </si>
  <si>
    <t>BAVM 118 </t>
  </si>
  <si>
    <t>2451469.418 </t>
  </si>
  <si>
    <t> 17.10.1999 22:01 </t>
  </si>
  <si>
    <t> 0.007 </t>
  </si>
  <si>
    <t>BAVM 133 </t>
  </si>
  <si>
    <t>2452270.5261 </t>
  </si>
  <si>
    <t> 27.12.2001 00:37 </t>
  </si>
  <si>
    <t> 0.0079 </t>
  </si>
  <si>
    <t>C </t>
  </si>
  <si>
    <t> S.Dvorak </t>
  </si>
  <si>
    <t> JAAVSO 40;975 </t>
  </si>
  <si>
    <t>2452276.2631 </t>
  </si>
  <si>
    <t> 01.01.2002 18:18 </t>
  </si>
  <si>
    <t> 0.0145 </t>
  </si>
  <si>
    <t>-I</t>
  </si>
  <si>
    <t>BAVM 152 </t>
  </si>
  <si>
    <t>2452512.3486 </t>
  </si>
  <si>
    <t> 25.08.2002 20:21 </t>
  </si>
  <si>
    <t>6363</t>
  </si>
  <si>
    <t> 0.0083 </t>
  </si>
  <si>
    <t> O.Demircan et al. </t>
  </si>
  <si>
    <t>IBVS 5364 </t>
  </si>
  <si>
    <t>2452842.4231 </t>
  </si>
  <si>
    <t> 21.07.2003 22:09 </t>
  </si>
  <si>
    <t>6651</t>
  </si>
  <si>
    <t> 0.0128 </t>
  </si>
  <si>
    <t> V.Bakis et al. </t>
  </si>
  <si>
    <t>IBVS 5662 </t>
  </si>
  <si>
    <t>2452850.4449 </t>
  </si>
  <si>
    <t> 29.07.2003 22:40 </t>
  </si>
  <si>
    <t>6658</t>
  </si>
  <si>
    <t> 0.0120 </t>
  </si>
  <si>
    <t> W.Quester </t>
  </si>
  <si>
    <t>BAVM 172 </t>
  </si>
  <si>
    <t>2452928.3787 </t>
  </si>
  <si>
    <t> 15.10.2003 21:05 </t>
  </si>
  <si>
    <t>6726</t>
  </si>
  <si>
    <t> 0.0126 </t>
  </si>
  <si>
    <t> U.Schmidt </t>
  </si>
  <si>
    <t>2452976.5136 </t>
  </si>
  <si>
    <t> 03.12.2003 00:19 </t>
  </si>
  <si>
    <t>6768</t>
  </si>
  <si>
    <t> 0.0123 </t>
  </si>
  <si>
    <t>2453260.7413 </t>
  </si>
  <si>
    <t> 12.09.2004 05:47 </t>
  </si>
  <si>
    <t>7016</t>
  </si>
  <si>
    <t> 0.0131 </t>
  </si>
  <si>
    <t> W.Ogloza et al. </t>
  </si>
  <si>
    <t>IBVS 5843 </t>
  </si>
  <si>
    <t>2453657.2813 </t>
  </si>
  <si>
    <t> 13.10.2005 18:45 </t>
  </si>
  <si>
    <t>7362</t>
  </si>
  <si>
    <t> 0.0106 </t>
  </si>
  <si>
    <t> M.Dietrich </t>
  </si>
  <si>
    <t>BAVM 178 </t>
  </si>
  <si>
    <t>2454018.30596 </t>
  </si>
  <si>
    <t> 09.10.2006 19:20 </t>
  </si>
  <si>
    <t>7677</t>
  </si>
  <si>
    <t> 0.02124 </t>
  </si>
  <si>
    <t>R</t>
  </si>
  <si>
    <t> R.Ehrenberger </t>
  </si>
  <si>
    <t>2454019.45297 </t>
  </si>
  <si>
    <t> 10.10.2006 22:52 </t>
  </si>
  <si>
    <t>7678</t>
  </si>
  <si>
    <t> 0.02217 </t>
  </si>
  <si>
    <t> L.Šmelcer </t>
  </si>
  <si>
    <t>2454379.3224 </t>
  </si>
  <si>
    <t> 05.10.2007 19:44 </t>
  </si>
  <si>
    <t>7992</t>
  </si>
  <si>
    <t> 0.0236 </t>
  </si>
  <si>
    <t>ns</t>
  </si>
  <si>
    <t> G.Marino et al. </t>
  </si>
  <si>
    <t>IBVS 5917 </t>
  </si>
  <si>
    <t>2454686.4720 </t>
  </si>
  <si>
    <t> 07.08.2008 23:19 </t>
  </si>
  <si>
    <t>8260</t>
  </si>
  <si>
    <t> 0.0247 </t>
  </si>
  <si>
    <t> S.Parimucha et al. </t>
  </si>
  <si>
    <t>IBVS 5898 </t>
  </si>
  <si>
    <t>2455070.4057 </t>
  </si>
  <si>
    <t> 26.08.2009 21:44 </t>
  </si>
  <si>
    <t>8595</t>
  </si>
  <si>
    <t> 0.0228 </t>
  </si>
  <si>
    <t> N.Erkan et al. </t>
  </si>
  <si>
    <t>IBVS 5924 </t>
  </si>
  <si>
    <t>2455436.5775 </t>
  </si>
  <si>
    <t> 28.08.2010 01:51 </t>
  </si>
  <si>
    <t> 0.0232 </t>
  </si>
  <si>
    <t>m</t>
  </si>
  <si>
    <t> A.Liakos &amp; P.Niarchos </t>
  </si>
  <si>
    <t>IBVS 5958 </t>
  </si>
  <si>
    <t>2455439.4392 </t>
  </si>
  <si>
    <t> 30.08.2010 22:32 </t>
  </si>
  <si>
    <t> 0.0197 </t>
  </si>
  <si>
    <t>2455442.2968 </t>
  </si>
  <si>
    <t> 02.09.2010 19:07 </t>
  </si>
  <si>
    <t> 0.0122 </t>
  </si>
  <si>
    <t>2455447.4616 </t>
  </si>
  <si>
    <t> 07.09.2010 23:04 </t>
  </si>
  <si>
    <t> 0.0196 </t>
  </si>
  <si>
    <t>2455893.28077 </t>
  </si>
  <si>
    <t> 27.11.2011 18:44 </t>
  </si>
  <si>
    <t> 0.01506 </t>
  </si>
  <si>
    <t> M.Urbanik </t>
  </si>
  <si>
    <t>OEJV 0160 </t>
  </si>
  <si>
    <t>2456509.8669 </t>
  </si>
  <si>
    <t> 05.08.2013 08:48 </t>
  </si>
  <si>
    <t> 0.0121 </t>
  </si>
  <si>
    <t> R.Nelson </t>
  </si>
  <si>
    <t>IBVS 6092 </t>
  </si>
  <si>
    <t>2425544.338 </t>
  </si>
  <si>
    <t> 24.10.1928 20:06 </t>
  </si>
  <si>
    <t> -0.252 </t>
  </si>
  <si>
    <t>P </t>
  </si>
  <si>
    <t> H.Schneller </t>
  </si>
  <si>
    <t>2425862.333 </t>
  </si>
  <si>
    <t> 07.09.1929 19:59 </t>
  </si>
  <si>
    <t> -0.293 </t>
  </si>
  <si>
    <t> E.Zinner </t>
  </si>
  <si>
    <t>2425862.337 </t>
  </si>
  <si>
    <t> 07.09.1929 20:05 </t>
  </si>
  <si>
    <t> -0.289 </t>
  </si>
  <si>
    <t> H.Rügemer </t>
  </si>
  <si>
    <t>2425924.258 </t>
  </si>
  <si>
    <t> 08.11.1929 18:11 </t>
  </si>
  <si>
    <t> -0.256 </t>
  </si>
  <si>
    <t>2426192.383 </t>
  </si>
  <si>
    <t> 03.08.1930 21:11 </t>
  </si>
  <si>
    <t> -0.313 </t>
  </si>
  <si>
    <t>2426352.276 </t>
  </si>
  <si>
    <t> 10.01.1931 18:37 </t>
  </si>
  <si>
    <t> -0.297 </t>
  </si>
  <si>
    <t>2426591.286 </t>
  </si>
  <si>
    <t> 06.09.1931 18:51 </t>
  </si>
  <si>
    <t> -0.244 </t>
  </si>
  <si>
    <t> W.Zessewitsch </t>
  </si>
  <si>
    <t>2426592.423 </t>
  </si>
  <si>
    <t> 07.09.1931 22:09 </t>
  </si>
  <si>
    <t> -0.253 </t>
  </si>
  <si>
    <t>2426599.295 </t>
  </si>
  <si>
    <t> 14.09.1931 19:04 </t>
  </si>
  <si>
    <t> -0.258 </t>
  </si>
  <si>
    <t>2426600.437 </t>
  </si>
  <si>
    <t> 15.09.1931 22:29 </t>
  </si>
  <si>
    <t> -0.262 </t>
  </si>
  <si>
    <t>2426930.503 </t>
  </si>
  <si>
    <t> 11.08.1932 00:04 </t>
  </si>
  <si>
    <t> -0.266 </t>
  </si>
  <si>
    <t>2426945.389 </t>
  </si>
  <si>
    <t> 25.08.1932 21:20 </t>
  </si>
  <si>
    <t> -0.279 </t>
  </si>
  <si>
    <t>2426949.423 </t>
  </si>
  <si>
    <t> 29.08.1932 22:09 </t>
  </si>
  <si>
    <t>2426952.295 </t>
  </si>
  <si>
    <t> 01.09.1932 19:04 </t>
  </si>
  <si>
    <t> -0.249 </t>
  </si>
  <si>
    <t>2426984.382 </t>
  </si>
  <si>
    <t> 03.10.1932 21:10 </t>
  </si>
  <si>
    <t>2427030.226 </t>
  </si>
  <si>
    <t> 18.11.1932 17:25 </t>
  </si>
  <si>
    <t> K.Lassovsky </t>
  </si>
  <si>
    <t>2427061.181 </t>
  </si>
  <si>
    <t> 19.12.1932 16:20 </t>
  </si>
  <si>
    <t> -0.241 </t>
  </si>
  <si>
    <t>2427329.377 </t>
  </si>
  <si>
    <t> 13.09.1933 21:02 </t>
  </si>
  <si>
    <t> -0.227 </t>
  </si>
  <si>
    <t>2427330.499 </t>
  </si>
  <si>
    <t> 14.09.1933 23:58 </t>
  </si>
  <si>
    <t> -0.251 </t>
  </si>
  <si>
    <t>2427368.316 </t>
  </si>
  <si>
    <t> 22.10.1933 19:35 </t>
  </si>
  <si>
    <t> -0.254 </t>
  </si>
  <si>
    <t> F.Lause </t>
  </si>
  <si>
    <t>2427369.462 </t>
  </si>
  <si>
    <t> 23.10.1933 23:05 </t>
  </si>
  <si>
    <t>2427384.358 </t>
  </si>
  <si>
    <t> 07.11.1933 20:35 </t>
  </si>
  <si>
    <t> -0.257 </t>
  </si>
  <si>
    <t>2427636.499 </t>
  </si>
  <si>
    <t> 17.07.1934 23:58 </t>
  </si>
  <si>
    <t>2427713.275 </t>
  </si>
  <si>
    <t> 02.10.1934 18:36 </t>
  </si>
  <si>
    <t> -0.264 </t>
  </si>
  <si>
    <t>2427722.450 </t>
  </si>
  <si>
    <t> 11.10.1934 22:48 </t>
  </si>
  <si>
    <t>2427737.348 </t>
  </si>
  <si>
    <t> 26.10.1934 20:21 </t>
  </si>
  <si>
    <t> -0.259 </t>
  </si>
  <si>
    <t>2427744.236 </t>
  </si>
  <si>
    <t> 02.11.1934 17:39 </t>
  </si>
  <si>
    <t> -0.247 </t>
  </si>
  <si>
    <t>2427776.323 </t>
  </si>
  <si>
    <t> 04.12.1934 19:45 </t>
  </si>
  <si>
    <t> -0.250 </t>
  </si>
  <si>
    <t>2427995.324 </t>
  </si>
  <si>
    <t> 11.07.1935 19:46 </t>
  </si>
  <si>
    <t> -0.150 </t>
  </si>
  <si>
    <t>F </t>
  </si>
  <si>
    <t> S.Gaposchkin </t>
  </si>
  <si>
    <t>2428373.443 </t>
  </si>
  <si>
    <t> 23.07.1936 22:37 </t>
  </si>
  <si>
    <t> -0.236 </t>
  </si>
  <si>
    <t>2428374.597 </t>
  </si>
  <si>
    <t> 25.07.1936 02:19 </t>
  </si>
  <si>
    <t> -0.228 </t>
  </si>
  <si>
    <t>2428427.310 </t>
  </si>
  <si>
    <t> 15.09.1936 19:26 </t>
  </si>
  <si>
    <t> -0.235 </t>
  </si>
  <si>
    <t>2428428.458 </t>
  </si>
  <si>
    <t> 16.09.1936 22:59 </t>
  </si>
  <si>
    <t> -0.233 </t>
  </si>
  <si>
    <t>2428458.265 </t>
  </si>
  <si>
    <t> 16.10.1936 18:21 </t>
  </si>
  <si>
    <t> -0.224 </t>
  </si>
  <si>
    <t>2428459.401 </t>
  </si>
  <si>
    <t> 17.10.1936 21:37 </t>
  </si>
  <si>
    <t> -0.234 </t>
  </si>
  <si>
    <t>2428466.283 </t>
  </si>
  <si>
    <t> 24.10.1936 18:47 </t>
  </si>
  <si>
    <t>2428481.165 </t>
  </si>
  <si>
    <t> 08.11.1936 15:57 </t>
  </si>
  <si>
    <t> -0.245 </t>
  </si>
  <si>
    <t>2428482.326 </t>
  </si>
  <si>
    <t> 09.11.1936 19:49 </t>
  </si>
  <si>
    <t> -0.230 </t>
  </si>
  <si>
    <t>2428497.233 </t>
  </si>
  <si>
    <t> 24.11.1936 17:35 </t>
  </si>
  <si>
    <t> -0.222 </t>
  </si>
  <si>
    <t>2428514.397 </t>
  </si>
  <si>
    <t> 11.12.1936 21:31 </t>
  </si>
  <si>
    <t>2428521.290 </t>
  </si>
  <si>
    <t> 18.12.1936 18:57 </t>
  </si>
  <si>
    <t>2428544.221 </t>
  </si>
  <si>
    <t> 10.01.1937 17:18 </t>
  </si>
  <si>
    <t>2433504.523 </t>
  </si>
  <si>
    <t> 11.08.1950 00:33 </t>
  </si>
  <si>
    <t> -0.140 </t>
  </si>
  <si>
    <t> K.Domke </t>
  </si>
  <si>
    <t>2433504.526 </t>
  </si>
  <si>
    <t> 11.08.1950 00:37 </t>
  </si>
  <si>
    <t> -0.137 </t>
  </si>
  <si>
    <t> E.Pocher </t>
  </si>
  <si>
    <t>2433558.387 </t>
  </si>
  <si>
    <t> 03.10.1950 21:17 </t>
  </si>
  <si>
    <t> -0.142 </t>
  </si>
  <si>
    <t>2433888.463 </t>
  </si>
  <si>
    <t> 29.08.1951 23:06 </t>
  </si>
  <si>
    <t> -0.136 </t>
  </si>
  <si>
    <t>2434272.406 </t>
  </si>
  <si>
    <t> 16.09.1952 21:44 </t>
  </si>
  <si>
    <t> -0.128 </t>
  </si>
  <si>
    <t> E.Pohl </t>
  </si>
  <si>
    <t>2434303.350 </t>
  </si>
  <si>
    <t> 17.10.1952 20:24 </t>
  </si>
  <si>
    <t>2435019.666 </t>
  </si>
  <si>
    <t> 04.10.1954 03:59 </t>
  </si>
  <si>
    <t> -0.110 </t>
  </si>
  <si>
    <t> B.S.Whitney </t>
  </si>
  <si>
    <t>2435034.572 </t>
  </si>
  <si>
    <t> 19.10.1954 01:43 </t>
  </si>
  <si>
    <t> -0.103 </t>
  </si>
  <si>
    <t>2435097.598 </t>
  </si>
  <si>
    <t> 21.12.1954 02:21 </t>
  </si>
  <si>
    <t> -0.111 </t>
  </si>
  <si>
    <t>2435332.541 </t>
  </si>
  <si>
    <t> 13.08.1955 00:59 </t>
  </si>
  <si>
    <t> -0.114 </t>
  </si>
  <si>
    <t> A.Jahn </t>
  </si>
  <si>
    <t>2435332.549 </t>
  </si>
  <si>
    <t> 13.08.1955 01:10 </t>
  </si>
  <si>
    <t> -0.106 </t>
  </si>
  <si>
    <t> R.Rudolph </t>
  </si>
  <si>
    <t>2435370.363 </t>
  </si>
  <si>
    <t> 19.09.1955 20:42 </t>
  </si>
  <si>
    <t> -0.113 </t>
  </si>
  <si>
    <t>2435370.365 </t>
  </si>
  <si>
    <t> 19.09.1955 20:45 </t>
  </si>
  <si>
    <t>2435388.710 </t>
  </si>
  <si>
    <t> 08.10.1955 05:02 </t>
  </si>
  <si>
    <t>2435726.810 </t>
  </si>
  <si>
    <t> 10.09.1956 07:26 </t>
  </si>
  <si>
    <t> -0.095 </t>
  </si>
  <si>
    <t>2436085.526 </t>
  </si>
  <si>
    <t> 04.09.1957 00:37 </t>
  </si>
  <si>
    <t> -0.101 </t>
  </si>
  <si>
    <t> D.Lichtenknecker </t>
  </si>
  <si>
    <t>2436085.528 </t>
  </si>
  <si>
    <t> 04.09.1957 00:40 </t>
  </si>
  <si>
    <t> -0.099 </t>
  </si>
  <si>
    <t>2436100.434 </t>
  </si>
  <si>
    <t> 18.09.1957 22:24 </t>
  </si>
  <si>
    <t> -0.092 </t>
  </si>
  <si>
    <t>2436108.447 </t>
  </si>
  <si>
    <t> 26.09.1957 22:43 </t>
  </si>
  <si>
    <t> -0.102 </t>
  </si>
  <si>
    <t>2436108.455 </t>
  </si>
  <si>
    <t> 26.09.1957 22:55 </t>
  </si>
  <si>
    <t> -0.094 </t>
  </si>
  <si>
    <t>2436108.460 </t>
  </si>
  <si>
    <t> 26.09.1957 23:02 </t>
  </si>
  <si>
    <t> -0.089 </t>
  </si>
  <si>
    <t> W.Braune </t>
  </si>
  <si>
    <t>2437175.471 </t>
  </si>
  <si>
    <t> 28.08.1960 23:18 </t>
  </si>
  <si>
    <t> -0.075 </t>
  </si>
  <si>
    <t> J.Rodzinski </t>
  </si>
  <si>
    <t>2437175.472 </t>
  </si>
  <si>
    <t> 28.08.1960 23:19 </t>
  </si>
  <si>
    <t> -0.074 </t>
  </si>
  <si>
    <t> Z.Slowik </t>
  </si>
  <si>
    <t>2437175.476 </t>
  </si>
  <si>
    <t> 28.08.1960 23:25 </t>
  </si>
  <si>
    <t> -0.070 </t>
  </si>
  <si>
    <t> J.Ciemnolonski </t>
  </si>
  <si>
    <t>2437175.478 </t>
  </si>
  <si>
    <t> 28.08.1960 23:28 </t>
  </si>
  <si>
    <t> -0.068 </t>
  </si>
  <si>
    <t> P.Flin </t>
  </si>
  <si>
    <t>2437191.518 </t>
  </si>
  <si>
    <t> 14.09.1960 00:25 </t>
  </si>
  <si>
    <t> -0.073 </t>
  </si>
  <si>
    <t> J.Kuzminski </t>
  </si>
  <si>
    <t>2437497.5211 </t>
  </si>
  <si>
    <t> 17.07.1961 00:30 </t>
  </si>
  <si>
    <t> -0.0723 </t>
  </si>
  <si>
    <t> Cristaldi &amp; Walter </t>
  </si>
  <si>
    <t>2437544.507 </t>
  </si>
  <si>
    <t> 02.09.1961 00:10 </t>
  </si>
  <si>
    <t> -0.076 </t>
  </si>
  <si>
    <t> B.Czerlunczakiewic </t>
  </si>
  <si>
    <t>2437544.515 </t>
  </si>
  <si>
    <t> 02.09.1961 00:21 </t>
  </si>
  <si>
    <t>2437872.315 </t>
  </si>
  <si>
    <t> 26.07.1962 19:33 </t>
  </si>
  <si>
    <t> -0.045 </t>
  </si>
  <si>
    <t>2437872.317 </t>
  </si>
  <si>
    <t> 26.07.1962 19:36 </t>
  </si>
  <si>
    <t> A.Kizilirmak </t>
  </si>
  <si>
    <t>2437872.318 </t>
  </si>
  <si>
    <t> 26.07.1962 19:37 </t>
  </si>
  <si>
    <t> I.Yavuz </t>
  </si>
  <si>
    <t>2437872.321 </t>
  </si>
  <si>
    <t> 26.07.1962 19:42 </t>
  </si>
  <si>
    <t> -0.039 </t>
  </si>
  <si>
    <t> R.Kizilirmak </t>
  </si>
  <si>
    <t>2437873.480 </t>
  </si>
  <si>
    <t> 27.07.1962 23:31 </t>
  </si>
  <si>
    <t> J.Vagera </t>
  </si>
  <si>
    <t>2437904.402 </t>
  </si>
  <si>
    <t> 27.08.1962 21:38 </t>
  </si>
  <si>
    <t> -0.049 </t>
  </si>
  <si>
    <t>2437911.287 </t>
  </si>
  <si>
    <t> 03.09.1962 18:53 </t>
  </si>
  <si>
    <t> -0.040 </t>
  </si>
  <si>
    <t> Z.Aslan </t>
  </si>
  <si>
    <t>2437959.402 </t>
  </si>
  <si>
    <t> 21.10.1962 21:38 </t>
  </si>
  <si>
    <t> -0.060 </t>
  </si>
  <si>
    <t> P.Ahnert </t>
  </si>
  <si>
    <t>2438226.462 </t>
  </si>
  <si>
    <t> 15.07.1963 23:05 </t>
  </si>
  <si>
    <t> -0.036 </t>
  </si>
  <si>
    <t> C.Greger </t>
  </si>
  <si>
    <t>2438226.465 </t>
  </si>
  <si>
    <t> 15.07.1963 23:09 </t>
  </si>
  <si>
    <t> -0.033 </t>
  </si>
  <si>
    <t> M.Kavan </t>
  </si>
  <si>
    <t>2438234.466 </t>
  </si>
  <si>
    <t> 23.07.1963 23:11 </t>
  </si>
  <si>
    <t> -0.055 </t>
  </si>
  <si>
    <t>2438234.467 </t>
  </si>
  <si>
    <t> 23.07.1963 23:12 </t>
  </si>
  <si>
    <t> -0.054 </t>
  </si>
  <si>
    <t> M.Neckarova </t>
  </si>
  <si>
    <t>2438234.469 </t>
  </si>
  <si>
    <t> 23.07.1963 23:15 </t>
  </si>
  <si>
    <t> -0.052 </t>
  </si>
  <si>
    <t> J.Kacetl </t>
  </si>
  <si>
    <t> F.Smat </t>
  </si>
  <si>
    <t>2438288.347 </t>
  </si>
  <si>
    <t> 15.09.1963 20:19 </t>
  </si>
  <si>
    <t> W.Becker </t>
  </si>
  <si>
    <t>2438288.348 </t>
  </si>
  <si>
    <t> 15.09.1963 20:21 </t>
  </si>
  <si>
    <t> -0.038 </t>
  </si>
  <si>
    <t> H.Bode </t>
  </si>
  <si>
    <t>2438319.289 </t>
  </si>
  <si>
    <t> 16.10.1963 18:56 </t>
  </si>
  <si>
    <t> -0.041 </t>
  </si>
  <si>
    <t> F.Hromada </t>
  </si>
  <si>
    <t>2438642.458 </t>
  </si>
  <si>
    <t> 03.09.1964 22:59 </t>
  </si>
  <si>
    <t> -0.066 </t>
  </si>
  <si>
    <t> J.Drizek </t>
  </si>
  <si>
    <t>2438673.407 </t>
  </si>
  <si>
    <t> 04.10.1964 21:46 </t>
  </si>
  <si>
    <t> -0.061 </t>
  </si>
  <si>
    <t>2438940.447 </t>
  </si>
  <si>
    <t> 28.06.1965 22:43 </t>
  </si>
  <si>
    <t> -0.057 </t>
  </si>
  <si>
    <t> J.Hübscher </t>
  </si>
  <si>
    <t>2438940.454 </t>
  </si>
  <si>
    <t> 28.06.1965 22:53 </t>
  </si>
  <si>
    <t> -0.050 </t>
  </si>
  <si>
    <t>2439057.353 </t>
  </si>
  <si>
    <t> 23.10.1965 20:28 </t>
  </si>
  <si>
    <t>2439057.354 </t>
  </si>
  <si>
    <t> 23.10.1965 20:29 </t>
  </si>
  <si>
    <t>2439356.480 </t>
  </si>
  <si>
    <t> 18.08.1966 23:31 </t>
  </si>
  <si>
    <t> A.Wicinski </t>
  </si>
  <si>
    <t>2439356.485 </t>
  </si>
  <si>
    <t> 18.08.1966 23:38 </t>
  </si>
  <si>
    <t> -0.044 </t>
  </si>
  <si>
    <t>2439356.486 </t>
  </si>
  <si>
    <t> 18.08.1966 23:39 </t>
  </si>
  <si>
    <t> J.Lachowski </t>
  </si>
  <si>
    <t>2439387.406 </t>
  </si>
  <si>
    <t> 18.09.1966 21:44 </t>
  </si>
  <si>
    <t> -0.067 </t>
  </si>
  <si>
    <t>2439685.443 </t>
  </si>
  <si>
    <t> 13.07.1967 22:37 </t>
  </si>
  <si>
    <t> -0.010 </t>
  </si>
  <si>
    <t> N.Güdür </t>
  </si>
  <si>
    <t>2440477.326 </t>
  </si>
  <si>
    <t> 12.09.1969 19:49 </t>
  </si>
  <si>
    <t> M.Fernandes </t>
  </si>
  <si>
    <t>2440493.394 </t>
  </si>
  <si>
    <t> 28.09.1969 21:27 </t>
  </si>
  <si>
    <t>2441576.446 </t>
  </si>
  <si>
    <t> 15.09.1972 22:42 </t>
  </si>
  <si>
    <t>2441599.378 </t>
  </si>
  <si>
    <t> 08.10.1972 21:04 </t>
  </si>
  <si>
    <t> -0.023 </t>
  </si>
  <si>
    <t>2442661.8136 </t>
  </si>
  <si>
    <t> 06.09.1975 07:31 </t>
  </si>
  <si>
    <t> -0.0001 </t>
  </si>
  <si>
    <t>2443012.517 </t>
  </si>
  <si>
    <t> 22.08.1976 00:24 </t>
  </si>
  <si>
    <t>2443372.384 </t>
  </si>
  <si>
    <t> 16.08.1977 21:12 </t>
  </si>
  <si>
    <t> J.Lazna </t>
  </si>
  <si>
    <t>2443728.8093 </t>
  </si>
  <si>
    <t> 08.08.1978 07:25 </t>
  </si>
  <si>
    <t> -0.0015 </t>
  </si>
  <si>
    <t>IBVS 1631 </t>
  </si>
  <si>
    <t>2443757.478 </t>
  </si>
  <si>
    <t> 05.09.1978 23:28 </t>
  </si>
  <si>
    <t> 0.015 </t>
  </si>
  <si>
    <t> W.Ihle </t>
  </si>
  <si>
    <t>2443795.283 </t>
  </si>
  <si>
    <t> 13.10.1978 18:47 </t>
  </si>
  <si>
    <t>2444089.8270 </t>
  </si>
  <si>
    <t> 04.08.1979 07:50 </t>
  </si>
  <si>
    <t> 0.0021 </t>
  </si>
  <si>
    <t>2444128.7925 </t>
  </si>
  <si>
    <t> 12.09.1979 07:01 </t>
  </si>
  <si>
    <t>2444136.8149 </t>
  </si>
  <si>
    <t> 20.09.1979 07:33 </t>
  </si>
  <si>
    <t> 0.0009 </t>
  </si>
  <si>
    <t>2444211.310 </t>
  </si>
  <si>
    <t> 03.12.1979 19:26 </t>
  </si>
  <si>
    <t> 0.001 </t>
  </si>
  <si>
    <t>2444532.243 </t>
  </si>
  <si>
    <t> 19.10.1980 17:49 </t>
  </si>
  <si>
    <t> 0.033 </t>
  </si>
  <si>
    <t>2444917.294 </t>
  </si>
  <si>
    <t> 08.11.1981 19:03 </t>
  </si>
  <si>
    <t>2445200.376 </t>
  </si>
  <si>
    <t> 18.08.1982 21:01 </t>
  </si>
  <si>
    <t> K.Carbol </t>
  </si>
  <si>
    <t>2445554.511 </t>
  </si>
  <si>
    <t> 08.08.1983 00:15 </t>
  </si>
  <si>
    <t> J.Mrazek </t>
  </si>
  <si>
    <t>2445554.518 </t>
  </si>
  <si>
    <t> 08.08.1983 00:25 </t>
  </si>
  <si>
    <t> M.Varady </t>
  </si>
  <si>
    <t>2445554.520 </t>
  </si>
  <si>
    <t> 08.08.1983 00:28 </t>
  </si>
  <si>
    <t> 0.009 </t>
  </si>
  <si>
    <t> P.Kvackay </t>
  </si>
  <si>
    <t>2445554.521 </t>
  </si>
  <si>
    <t> 08.08.1983 00:30 </t>
  </si>
  <si>
    <t> R.Pliska </t>
  </si>
  <si>
    <t>2445554.522 </t>
  </si>
  <si>
    <t> 08.08.1983 00:31 </t>
  </si>
  <si>
    <t> 0.011 </t>
  </si>
  <si>
    <t> J.Pospisilova </t>
  </si>
  <si>
    <t>2445554.525 </t>
  </si>
  <si>
    <t> 08.08.1983 00:36 </t>
  </si>
  <si>
    <t> 0.014 </t>
  </si>
  <si>
    <t> V.Svoboda </t>
  </si>
  <si>
    <t>2445554.527 </t>
  </si>
  <si>
    <t> 08.08.1983 00:38 </t>
  </si>
  <si>
    <t> R.Sula </t>
  </si>
  <si>
    <t>2445562.528 </t>
  </si>
  <si>
    <t> 16.08.1983 00:40 </t>
  </si>
  <si>
    <t> J.Brezna </t>
  </si>
  <si>
    <t>2445562.542 </t>
  </si>
  <si>
    <t> 16.08.1983 01:00 </t>
  </si>
  <si>
    <t> M.Zejda </t>
  </si>
  <si>
    <t>2445577.424 </t>
  </si>
  <si>
    <t> 30.08.1983 22:10 </t>
  </si>
  <si>
    <t> P.Fiser </t>
  </si>
  <si>
    <t>2445577.427 </t>
  </si>
  <si>
    <t> 30.08.1983 22:14 </t>
  </si>
  <si>
    <t> T.Brelstaff </t>
  </si>
  <si>
    <t>2445609.508 </t>
  </si>
  <si>
    <t> 02.10.1983 00:11 </t>
  </si>
  <si>
    <t> -0.014 </t>
  </si>
  <si>
    <t> J.Silhan </t>
  </si>
  <si>
    <t>2445915.506 </t>
  </si>
  <si>
    <t> 03.08.1984 00:08 </t>
  </si>
  <si>
    <t>2445915.508 </t>
  </si>
  <si>
    <t> 03.08.1984 00:11 </t>
  </si>
  <si>
    <t> P.Lutcha </t>
  </si>
  <si>
    <t>2445915.522 </t>
  </si>
  <si>
    <t> 03.08.1984 00:31 </t>
  </si>
  <si>
    <t> P.Troubil </t>
  </si>
  <si>
    <t>2445915.523 </t>
  </si>
  <si>
    <t> 03.08.1984 00:33 </t>
  </si>
  <si>
    <t>2446268.486 </t>
  </si>
  <si>
    <t> 21.07.1985 23:39 </t>
  </si>
  <si>
    <t> -0.030 </t>
  </si>
  <si>
    <t>2446268.496 </t>
  </si>
  <si>
    <t> 21.07.1985 23:54 </t>
  </si>
  <si>
    <t> -0.020 </t>
  </si>
  <si>
    <t> P.Krivanek </t>
  </si>
  <si>
    <t>2446268.497 </t>
  </si>
  <si>
    <t> 21.07.1985 23:55 </t>
  </si>
  <si>
    <t> M.Lenz </t>
  </si>
  <si>
    <t>2446268.506 </t>
  </si>
  <si>
    <t> 22.07.1985 00:08 </t>
  </si>
  <si>
    <t> P.Svoboda </t>
  </si>
  <si>
    <t>2446291.418 </t>
  </si>
  <si>
    <t> 13.08.1985 22:01 </t>
  </si>
  <si>
    <t> P.Wagner </t>
  </si>
  <si>
    <t>2446291.419 </t>
  </si>
  <si>
    <t> 13.08.1985 22:03 </t>
  </si>
  <si>
    <t> J.Havel </t>
  </si>
  <si>
    <t>2446291.422 </t>
  </si>
  <si>
    <t> 13.08.1985 22:07 </t>
  </si>
  <si>
    <t> T.Cervinka </t>
  </si>
  <si>
    <t> A.Fiala </t>
  </si>
  <si>
    <t> P.Stastka </t>
  </si>
  <si>
    <t>2446291.423 </t>
  </si>
  <si>
    <t> 13.08.1985 22:09 </t>
  </si>
  <si>
    <t> J.Stradalova </t>
  </si>
  <si>
    <t>2446291.424 </t>
  </si>
  <si>
    <t> 13.08.1985 22:10 </t>
  </si>
  <si>
    <t> R.Pleskac </t>
  </si>
  <si>
    <t>2446291.425 </t>
  </si>
  <si>
    <t> 13.08.1985 22:12 </t>
  </si>
  <si>
    <t> P.Kubicek </t>
  </si>
  <si>
    <t>2446291.427 </t>
  </si>
  <si>
    <t> 13.08.1985 22:14 </t>
  </si>
  <si>
    <t> P.Stastny </t>
  </si>
  <si>
    <t>2446291.428 </t>
  </si>
  <si>
    <t> 13.08.1985 22:16 </t>
  </si>
  <si>
    <t> M.Berka </t>
  </si>
  <si>
    <t>2446291.429 </t>
  </si>
  <si>
    <t> 13.08.1985 22:17 </t>
  </si>
  <si>
    <t> R.Polloczek </t>
  </si>
  <si>
    <t> P.Vilcak </t>
  </si>
  <si>
    <t>2446291.430 </t>
  </si>
  <si>
    <t> 13.08.1985 22:19 </t>
  </si>
  <si>
    <t> M.Danes </t>
  </si>
  <si>
    <t> B.Konecny </t>
  </si>
  <si>
    <t> P.Neugebauer </t>
  </si>
  <si>
    <t> P.Petruf </t>
  </si>
  <si>
    <t>2446291.432 </t>
  </si>
  <si>
    <t> 13.08.1985 22:22 </t>
  </si>
  <si>
    <t> -0.006 </t>
  </si>
  <si>
    <t>2446291.436 </t>
  </si>
  <si>
    <t> 13.08.1985 22:27 </t>
  </si>
  <si>
    <t> R.Smidek </t>
  </si>
  <si>
    <t>2446291.437 </t>
  </si>
  <si>
    <t> 13.08.1985 22:29 </t>
  </si>
  <si>
    <t>2446291.438 </t>
  </si>
  <si>
    <t> 13.08.1985 22:30 </t>
  </si>
  <si>
    <t> A.Kokes </t>
  </si>
  <si>
    <t>2446291.439 </t>
  </si>
  <si>
    <t> 13.08.1985 22:32 </t>
  </si>
  <si>
    <t> J.Kannovsky </t>
  </si>
  <si>
    <t> L.Sedlak </t>
  </si>
  <si>
    <t>2446292.575 </t>
  </si>
  <si>
    <t> 15.08.1985 01:48 </t>
  </si>
  <si>
    <t>2446299.435 </t>
  </si>
  <si>
    <t> 21.08.1985 22:26 </t>
  </si>
  <si>
    <t>2446299.437 </t>
  </si>
  <si>
    <t> 21.08.1985 22:29 </t>
  </si>
  <si>
    <t> J.Zahajsky </t>
  </si>
  <si>
    <t>2446299.442 </t>
  </si>
  <si>
    <t> 21.08.1985 22:36 </t>
  </si>
  <si>
    <t> P.Znojilova </t>
  </si>
  <si>
    <t>2446299.444 </t>
  </si>
  <si>
    <t> 21.08.1985 22:39 </t>
  </si>
  <si>
    <t>2446299.446 </t>
  </si>
  <si>
    <t> 21.08.1985 22:42 </t>
  </si>
  <si>
    <t> J.Kankovsky </t>
  </si>
  <si>
    <t>2446299.449 </t>
  </si>
  <si>
    <t> 21.08.1985 22:46 </t>
  </si>
  <si>
    <t>2446299.450 </t>
  </si>
  <si>
    <t> 21.08.1985 22:48 </t>
  </si>
  <si>
    <t>2446299.455 </t>
  </si>
  <si>
    <t> 21.08.1985 22:55 </t>
  </si>
  <si>
    <t>2446299.458 </t>
  </si>
  <si>
    <t> 21.08.1985 22:59 </t>
  </si>
  <si>
    <t>2446299.460 </t>
  </si>
  <si>
    <t> 21.08.1985 23:02 </t>
  </si>
  <si>
    <t> D.Hanzl </t>
  </si>
  <si>
    <t> I.Polloczkova </t>
  </si>
  <si>
    <t>2446299.462 </t>
  </si>
  <si>
    <t> 21.08.1985 23:05 </t>
  </si>
  <si>
    <t>2446299.467 </t>
  </si>
  <si>
    <t> 21.08.1985 23:12 </t>
  </si>
  <si>
    <t> M.Schönauer </t>
  </si>
  <si>
    <t>2446334.4192 </t>
  </si>
  <si>
    <t> 25.09.1985 22:03 </t>
  </si>
  <si>
    <t> 0.0037 </t>
  </si>
  <si>
    <t>2446714.348 </t>
  </si>
  <si>
    <t> 10.10.1986 20:21 </t>
  </si>
  <si>
    <t> I.Middlemist </t>
  </si>
  <si>
    <t>2447068.462 </t>
  </si>
  <si>
    <t> 29.09.1987 23:05 </t>
  </si>
  <si>
    <t> B.Koch </t>
  </si>
  <si>
    <t>2447735.495 </t>
  </si>
  <si>
    <t> 27.07.1989 23:52 </t>
  </si>
  <si>
    <t> A.Lakostik </t>
  </si>
  <si>
    <t>2449908.4555 </t>
  </si>
  <si>
    <t> 09.07.1995 22:55 </t>
  </si>
  <si>
    <t> 0.0007 </t>
  </si>
  <si>
    <t>2449908.4590 </t>
  </si>
  <si>
    <t> 09.07.1995 23:00 </t>
  </si>
  <si>
    <t> 0.0042 </t>
  </si>
  <si>
    <t>2449924.4815 </t>
  </si>
  <si>
    <t> 25.07.1995 23:33 </t>
  </si>
  <si>
    <t> -0.0183 </t>
  </si>
  <si>
    <t>2449924.4857 </t>
  </si>
  <si>
    <t> 25.07.1995 23:39 </t>
  </si>
  <si>
    <t> -0.0141 </t>
  </si>
  <si>
    <t> A.Dedoch </t>
  </si>
  <si>
    <t>2449924.4898 </t>
  </si>
  <si>
    <t> 25.07.1995 23:45 </t>
  </si>
  <si>
    <t> -0.0100 </t>
  </si>
  <si>
    <t>2449924.4912 </t>
  </si>
  <si>
    <t> 25.07.1995 23:47 </t>
  </si>
  <si>
    <t> -0.0086 </t>
  </si>
  <si>
    <t>2449924.4996 </t>
  </si>
  <si>
    <t> 25.07.1995 23:59 </t>
  </si>
  <si>
    <t> -0.0002 </t>
  </si>
  <si>
    <t> A.Kratochvil </t>
  </si>
  <si>
    <t>2449932.5104 </t>
  </si>
  <si>
    <t> 03.08.1995 00:14 </t>
  </si>
  <si>
    <t> -0.0120 </t>
  </si>
  <si>
    <t>2450285.4798 </t>
  </si>
  <si>
    <t> 20.07.1996 23:30 </t>
  </si>
  <si>
    <t> -0.0341 </t>
  </si>
  <si>
    <t> M.Netolicky </t>
  </si>
  <si>
    <t>2450316.4547 </t>
  </si>
  <si>
    <t> 20.08.1996 22:54 </t>
  </si>
  <si>
    <t> -0.0033 </t>
  </si>
  <si>
    <t> J.Mocek </t>
  </si>
  <si>
    <t>2450316.4568 </t>
  </si>
  <si>
    <t> 20.08.1996 22:57 </t>
  </si>
  <si>
    <t> -0.0012 </t>
  </si>
  <si>
    <t> K.Koss </t>
  </si>
  <si>
    <t>2450316.4602 </t>
  </si>
  <si>
    <t> 20.08.1996 23:02 </t>
  </si>
  <si>
    <t> 0.0022 </t>
  </si>
  <si>
    <t> J.Cechal </t>
  </si>
  <si>
    <t>2450731.3391 </t>
  </si>
  <si>
    <t> 09.10.1997 20:08 </t>
  </si>
  <si>
    <t> 0.0015 </t>
  </si>
  <si>
    <t>2451077.424 </t>
  </si>
  <si>
    <t> 20.09.1998 22:10 </t>
  </si>
  <si>
    <t> -0.029 </t>
  </si>
  <si>
    <t>2451391.451 </t>
  </si>
  <si>
    <t> 31.07.1999 22:49 </t>
  </si>
  <si>
    <t>2451430.445 </t>
  </si>
  <si>
    <t> 08.09.1999 22:40 </t>
  </si>
  <si>
    <t>2451783.456 </t>
  </si>
  <si>
    <t> 26.08.2000 22:56 </t>
  </si>
  <si>
    <t> 0.020 </t>
  </si>
  <si>
    <t>2452520.358 </t>
  </si>
  <si>
    <t> 02.09.2002 20:35 </t>
  </si>
  <si>
    <t>6370</t>
  </si>
  <si>
    <t>2452850.452 </t>
  </si>
  <si>
    <t> 29.07.2003 22:50 </t>
  </si>
  <si>
    <t>2453332.9475 </t>
  </si>
  <si>
    <t> 23.11.2004 10:44 </t>
  </si>
  <si>
    <t>7079</t>
  </si>
  <si>
    <t> 0.0165 </t>
  </si>
  <si>
    <t> Kiyota </t>
  </si>
  <si>
    <t>2453611.428 </t>
  </si>
  <si>
    <t> 28.08.2005 22:16 </t>
  </si>
  <si>
    <t>7322</t>
  </si>
  <si>
    <t> E.Žampachová </t>
  </si>
  <si>
    <t>2453611.432 </t>
  </si>
  <si>
    <t> 28.08.2005 22:22 </t>
  </si>
  <si>
    <t> J.Polster </t>
  </si>
  <si>
    <t>2453611.439 </t>
  </si>
  <si>
    <t> 28.08.2005 22:32 </t>
  </si>
  <si>
    <t> D.Motl </t>
  </si>
  <si>
    <t>2453611.443 </t>
  </si>
  <si>
    <t> 28.08.2005 22:37 </t>
  </si>
  <si>
    <t>2453616.0300 </t>
  </si>
  <si>
    <t> 02.09.2005 12:43 </t>
  </si>
  <si>
    <t>7326</t>
  </si>
  <si>
    <t> 0.0181 </t>
  </si>
  <si>
    <t> K.Nagai </t>
  </si>
  <si>
    <t>2453632.0752 </t>
  </si>
  <si>
    <t> 18.09.2005 13:48 </t>
  </si>
  <si>
    <t>7340</t>
  </si>
  <si>
    <t> 0.0182 </t>
  </si>
  <si>
    <t>2453671.0435 </t>
  </si>
  <si>
    <t> 27.10.2005 13:02 </t>
  </si>
  <si>
    <t>7374</t>
  </si>
  <si>
    <t> 0.0199 </t>
  </si>
  <si>
    <t> Kubotera </t>
  </si>
  <si>
    <t>2453962.1482 </t>
  </si>
  <si>
    <t> 14.08.2006 15:33 </t>
  </si>
  <si>
    <t>7628</t>
  </si>
  <si>
    <t> 0.0212 </t>
  </si>
  <si>
    <t> K.Nagai et al. </t>
  </si>
  <si>
    <t>2453972.431 </t>
  </si>
  <si>
    <t> 24.08.2006 22:20 </t>
  </si>
  <si>
    <t>7637</t>
  </si>
  <si>
    <t> M.Rebic </t>
  </si>
  <si>
    <t>2453972.436 </t>
  </si>
  <si>
    <t> 24.08.2006 22:27 </t>
  </si>
  <si>
    <t> M.Mráz </t>
  </si>
  <si>
    <t>2454356.4011 </t>
  </si>
  <si>
    <t> 12.09.2007 21:37 </t>
  </si>
  <si>
    <t>7972</t>
  </si>
  <si>
    <t> 0.0238 </t>
  </si>
  <si>
    <t> K.Alich </t>
  </si>
  <si>
    <t>2454410.2673 </t>
  </si>
  <si>
    <t> 05.11.2007 18:24 </t>
  </si>
  <si>
    <t>8019</t>
  </si>
  <si>
    <t> 0.0244 </t>
  </si>
  <si>
    <t>2455070.393 </t>
  </si>
  <si>
    <t> 26.08.2009 21:25 </t>
  </si>
  <si>
    <t> G.Flechsig </t>
  </si>
  <si>
    <t>2455093.3274 </t>
  </si>
  <si>
    <t> 18.09.2009 19:51 </t>
  </si>
  <si>
    <t>8615</t>
  </si>
  <si>
    <t> 0.0230 </t>
  </si>
  <si>
    <t> L.Pagel </t>
  </si>
  <si>
    <t>2455141.4661 </t>
  </si>
  <si>
    <t> 05.11.2009 23:11 </t>
  </si>
  <si>
    <t>8657</t>
  </si>
  <si>
    <t> 0.0265 </t>
  </si>
  <si>
    <t> P.Frank </t>
  </si>
  <si>
    <t>2455454.3390 </t>
  </si>
  <si>
    <t> 14.09.2010 20:08 </t>
  </si>
  <si>
    <t> 0.0205 </t>
  </si>
  <si>
    <t>IBVS 5980 </t>
  </si>
  <si>
    <t>2455477.2592 </t>
  </si>
  <si>
    <t> 07.10.2010 18:13 </t>
  </si>
  <si>
    <t> 0.0192 </t>
  </si>
  <si>
    <t>2455831.9643 </t>
  </si>
  <si>
    <t> 27.09.2011 11:08 </t>
  </si>
  <si>
    <t> 0.0137 </t>
  </si>
  <si>
    <t>Rc</t>
  </si>
  <si>
    <t>2456168.3363 </t>
  </si>
  <si>
    <t> 28.08.2012 20:04 </t>
  </si>
  <si>
    <t>C-C Gateway</t>
  </si>
  <si>
    <t>http://var.astro.cz/ocgate/</t>
  </si>
  <si>
    <t>p</t>
  </si>
  <si>
    <t>Ibanoglu C</t>
  </si>
  <si>
    <t>I,0456,I,0456,,</t>
  </si>
  <si>
    <t>Endres C</t>
  </si>
  <si>
    <t>I,0530,I,0530,,34 cm</t>
  </si>
  <si>
    <t>Sengonca H</t>
  </si>
  <si>
    <t>I,0530,I,0530,,48 cm</t>
  </si>
  <si>
    <t>Diethelm Roger</t>
  </si>
  <si>
    <t>B,0006,B,0006,,</t>
  </si>
  <si>
    <t>Peter H</t>
  </si>
  <si>
    <t>Akinci R</t>
  </si>
  <si>
    <t>I,0937,I,0937,,</t>
  </si>
  <si>
    <t>Edersberger J</t>
  </si>
  <si>
    <t>I,1163,I,1163,,</t>
  </si>
  <si>
    <t>B,0030,B,0030,,</t>
  </si>
  <si>
    <t>Margrave T E</t>
  </si>
  <si>
    <t>I,1930,,,,</t>
  </si>
  <si>
    <t>B,0051,B,0051,,</t>
  </si>
  <si>
    <t>B,0052,B,0052,,</t>
  </si>
  <si>
    <t>Magrave T</t>
  </si>
  <si>
    <t>I,2086,,,,</t>
  </si>
  <si>
    <t>Germann R</t>
  </si>
  <si>
    <t>B,0057,B,0057,,</t>
  </si>
  <si>
    <t>Locher Kurt</t>
  </si>
  <si>
    <t>B,0058,B,0058,,</t>
  </si>
  <si>
    <t>B,0062,B,0062,,</t>
  </si>
  <si>
    <t>I,2292,0,GCVS,,</t>
  </si>
  <si>
    <t>Guelmen O</t>
  </si>
  <si>
    <t>I,2793,I,2793,,</t>
  </si>
  <si>
    <t>BV</t>
  </si>
  <si>
    <t>I,2978,I,2978,,</t>
  </si>
  <si>
    <t>I,3078,I,3078,,</t>
  </si>
  <si>
    <t>Mavrofridis G</t>
  </si>
  <si>
    <t>B,0086,B,0086,,</t>
  </si>
  <si>
    <t>B,0088,B,0088,,</t>
  </si>
  <si>
    <t>B,0089,B,0089,,</t>
  </si>
  <si>
    <t>B,0090,B,0090,,</t>
  </si>
  <si>
    <t>B,0093,B,0093,,</t>
  </si>
  <si>
    <t>Marek T</t>
  </si>
  <si>
    <t>C,0031,C,0031,,</t>
  </si>
  <si>
    <t>Sirotek M</t>
  </si>
  <si>
    <t>Lubena L</t>
  </si>
  <si>
    <t>Turecky P</t>
  </si>
  <si>
    <t>Tichy Mar</t>
  </si>
  <si>
    <t>Gric V</t>
  </si>
  <si>
    <t>Hajek P</t>
  </si>
  <si>
    <t>Hornoch K</t>
  </si>
  <si>
    <t>Vetrovcova M</t>
  </si>
  <si>
    <t>Polak J</t>
  </si>
  <si>
    <t>Blaettler Ernst</t>
  </si>
  <si>
    <t>B,0099,B,0099,,</t>
  </si>
  <si>
    <t>Stepan P</t>
  </si>
  <si>
    <t>B,0102,B,0102,,</t>
  </si>
  <si>
    <t>Adamek P</t>
  </si>
  <si>
    <t>Sirucek I</t>
  </si>
  <si>
    <t>Vrastak M</t>
  </si>
  <si>
    <t>Brat Lubos</t>
  </si>
  <si>
    <t>Sobotka P</t>
  </si>
  <si>
    <t>Dahm Michael</t>
  </si>
  <si>
    <t>D,0079,D,0079,,</t>
  </si>
  <si>
    <t>Molik Petr</t>
  </si>
  <si>
    <t>E,0060,,,,RF200</t>
  </si>
  <si>
    <t>Gensler Jan</t>
  </si>
  <si>
    <t>D,0093,D,0093,,</t>
  </si>
  <si>
    <t>Meyer R</t>
  </si>
  <si>
    <t>D,0113,D,0113,,</t>
  </si>
  <si>
    <t>Kleikamp Wilhelm</t>
  </si>
  <si>
    <t>D,0111,I,4606,,ST-6</t>
  </si>
  <si>
    <t>D,0118,I,4712,,</t>
  </si>
  <si>
    <t>Maintz Gisela</t>
  </si>
  <si>
    <t>D,0133,I,5017,,6</t>
  </si>
  <si>
    <t>D,0152,I,5296,,AlphaMini</t>
  </si>
  <si>
    <t>BVR</t>
  </si>
  <si>
    <t>Demircan O</t>
  </si>
  <si>
    <t>I,5364,I,5364,,</t>
  </si>
  <si>
    <t>Bakis Volkan</t>
  </si>
  <si>
    <t>I,5464,,,,</t>
  </si>
  <si>
    <t>I,5662,,,,CUG302</t>
  </si>
  <si>
    <t>Quester Wolfgang</t>
  </si>
  <si>
    <t>D,0172,I,5643,,</t>
  </si>
  <si>
    <t>Schmidt Ulrich</t>
  </si>
  <si>
    <t>Ogloza Waldemar</t>
  </si>
  <si>
    <t>I,5843,,,,Pi of Sky</t>
  </si>
  <si>
    <t>Motl D</t>
  </si>
  <si>
    <t>C,0034,E,0074,,SB</t>
  </si>
  <si>
    <t>Dietrich M</t>
  </si>
  <si>
    <t>D,0178,I,5731,,</t>
  </si>
  <si>
    <t>Zara F</t>
  </si>
  <si>
    <t>I,5917,,,,NC20/ST10</t>
  </si>
  <si>
    <t>Dubovsky Pavol</t>
  </si>
  <si>
    <t>I,5898,,,,70/400mm</t>
  </si>
  <si>
    <t>Erkan N</t>
  </si>
  <si>
    <t>I,5924,,,,T40-ST</t>
  </si>
  <si>
    <t>BR</t>
  </si>
  <si>
    <t>Liakos A</t>
  </si>
  <si>
    <t>I,5958,,,,20cm+KAF1603</t>
  </si>
  <si>
    <t>I,5958,,,,25cm+KAF1603</t>
  </si>
  <si>
    <t>BVRI</t>
  </si>
  <si>
    <t>Nelson Robert</t>
  </si>
  <si>
    <t>I,6092,,,,</t>
  </si>
  <si>
    <t>Schneller H</t>
  </si>
  <si>
    <t>,,D,Lich,AN 242.180,</t>
  </si>
  <si>
    <t>Zinner E</t>
  </si>
  <si>
    <t>Ruegemer H</t>
  </si>
  <si>
    <t>,,D,Lich,AN 247.325,</t>
  </si>
  <si>
    <t>,,D,Lich,AN 251.315,</t>
  </si>
  <si>
    <t>Zessewitsch V P</t>
  </si>
  <si>
    <t>,,D,Lich,IODE 4.2.268,</t>
  </si>
  <si>
    <t>Lassovsky K</t>
  </si>
  <si>
    <t>,,D,Lich,AN 256.167,</t>
  </si>
  <si>
    <t>Lause F</t>
  </si>
  <si>
    <t>,,D,Lich,AN 257.75,</t>
  </si>
  <si>
    <t>Gaposchkin S</t>
  </si>
  <si>
    <t>,,D,Lich,HA 113.75,</t>
  </si>
  <si>
    <t>,,D,Lich,AN 263.115,</t>
  </si>
  <si>
    <t>Pohl E</t>
  </si>
  <si>
    <t>M,0131,,,,</t>
  </si>
  <si>
    <t>Domke K</t>
  </si>
  <si>
    <t>Pocher E</t>
  </si>
  <si>
    <t>D,0010,D,Lich,,</t>
  </si>
  <si>
    <t>Whitney B S</t>
  </si>
  <si>
    <t>,,D,Lich,AJ 62.373,</t>
  </si>
  <si>
    <t>Jahn A</t>
  </si>
  <si>
    <t>D,0012,D,Lich,,</t>
  </si>
  <si>
    <t>Rudolph R</t>
  </si>
  <si>
    <t>Quester W</t>
  </si>
  <si>
    <t>Lichtenknecker D</t>
  </si>
  <si>
    <t>Braune W</t>
  </si>
  <si>
    <t>Rodzinski J</t>
  </si>
  <si>
    <t>,,D,Lich,AA 18.332,</t>
  </si>
  <si>
    <t>Slowik Z</t>
  </si>
  <si>
    <t>,,D,Lich,EBC 1-32,</t>
  </si>
  <si>
    <t>Ciemnolonski J</t>
  </si>
  <si>
    <t>Flin P</t>
  </si>
  <si>
    <t>,,D,Lich,AA 17.62,</t>
  </si>
  <si>
    <t>Kuzminski J</t>
  </si>
  <si>
    <t>Cristaldi</t>
  </si>
  <si>
    <t>,,D,Lich,AN 287.103,</t>
  </si>
  <si>
    <t>Kubica B</t>
  </si>
  <si>
    <t>K,0017,K,0017,p.62,</t>
  </si>
  <si>
    <t>,,D,Lich,AN 288.71,</t>
  </si>
  <si>
    <t>Kizilirmak A</t>
  </si>
  <si>
    <t>Yavuz I</t>
  </si>
  <si>
    <t>Kizilirmak R</t>
  </si>
  <si>
    <t>,,D,Lich,AN 288.72,</t>
  </si>
  <si>
    <t>Aslan Z</t>
  </si>
  <si>
    <t>Ahnert P</t>
  </si>
  <si>
    <t>,,D,Lich,MVS 2.173,</t>
  </si>
  <si>
    <t>Becker W</t>
  </si>
  <si>
    <t>Bode H</t>
  </si>
  <si>
    <t>Huebscher J</t>
  </si>
  <si>
    <t>D,0018,D,Lich,,</t>
  </si>
  <si>
    <t>,,D,Lich,MVS 4.137,</t>
  </si>
  <si>
    <t>Wicinski A</t>
  </si>
  <si>
    <t>Czerlunczakiewic</t>
  </si>
  <si>
    <t>Lachowski J</t>
  </si>
  <si>
    <t>D,0023,D,Lich,,</t>
  </si>
  <si>
    <t>Fernandes M</t>
  </si>
  <si>
    <t>D,0026,D,Lich,,</t>
  </si>
  <si>
    <t>,,D,Lich,EGE 12.12,</t>
  </si>
  <si>
    <t>I,1478,I,1869,corr,</t>
  </si>
  <si>
    <t>D,0029,D,Lich,,</t>
  </si>
  <si>
    <t>I,1631,I,1869,corr,</t>
  </si>
  <si>
    <t>Ihle W</t>
  </si>
  <si>
    <t>,,D,Lich,MVS 8.136,</t>
  </si>
  <si>
    <t>D,0031,D,Lich,,</t>
  </si>
  <si>
    <t>I,1694,I,1869,corr,</t>
  </si>
  <si>
    <t>B,0046,B,0046,,</t>
  </si>
  <si>
    <t>Brelstaff T</t>
  </si>
  <si>
    <t>R,0006,R,0006,,</t>
  </si>
  <si>
    <t>Middlemist J</t>
  </si>
  <si>
    <t>R,0012,R,0012,,</t>
  </si>
  <si>
    <t>Koch B</t>
  </si>
  <si>
    <t>D,0050,D,0050,,</t>
  </si>
  <si>
    <t>0,home,,,,Rotse</t>
  </si>
  <si>
    <t>D,0131,D,0131,,</t>
  </si>
  <si>
    <t>Meyer Ralf</t>
  </si>
  <si>
    <t>D,0143,D,0143,,</t>
  </si>
  <si>
    <t>Braune Werner</t>
  </si>
  <si>
    <t>D,0157,,,,</t>
  </si>
  <si>
    <t>D,0171,,,,</t>
  </si>
  <si>
    <t>Kiyota Seichiiro</t>
  </si>
  <si>
    <t>J,0043,,,,25SC+E47+</t>
  </si>
  <si>
    <t>D,0179,,,,</t>
  </si>
  <si>
    <t>Nagai Kazuo</t>
  </si>
  <si>
    <t>J,0044,,,,20SC+SV-04LE</t>
  </si>
  <si>
    <t>Kubotera Katsua</t>
  </si>
  <si>
    <t>J,0044,,,,16L+BJ41L</t>
  </si>
  <si>
    <t>J,0045,,,,20SC+CV-04</t>
  </si>
  <si>
    <t>Alich K</t>
  </si>
  <si>
    <t>D,0193,I,5830,,ST-8E</t>
  </si>
  <si>
    <t>Pagel L</t>
  </si>
  <si>
    <t>D,0212,I,5941,,Artemis 4021</t>
  </si>
  <si>
    <t>Frank Peter</t>
  </si>
  <si>
    <t>D,0212,I,5941,,LcCCD 12</t>
  </si>
  <si>
    <t>Parimucha Stefan</t>
  </si>
  <si>
    <t>I,5980,,,,lens+StarLig</t>
  </si>
  <si>
    <t>J,0053,,,,20SC+SV-04LE</t>
  </si>
  <si>
    <t>Parimucha S</t>
  </si>
  <si>
    <t>I,6044,,,,K1-G</t>
  </si>
  <si>
    <t>E,0162,,,,50mm+ST7</t>
  </si>
  <si>
    <t>Vagera J</t>
  </si>
  <si>
    <t>C,0006,C,0006,,</t>
  </si>
  <si>
    <t>Greger C</t>
  </si>
  <si>
    <t>Kavan M.</t>
  </si>
  <si>
    <t>Neckarova M</t>
  </si>
  <si>
    <t>Kacetl J</t>
  </si>
  <si>
    <t>Smat F</t>
  </si>
  <si>
    <t>Hromada F</t>
  </si>
  <si>
    <t>Drizek J</t>
  </si>
  <si>
    <t>C,   0,C,   0,,</t>
  </si>
  <si>
    <t>Lazna J</t>
  </si>
  <si>
    <t>C,0021,C,0021,,</t>
  </si>
  <si>
    <t>Carbol K</t>
  </si>
  <si>
    <t>C,0026,C,0026,,</t>
  </si>
  <si>
    <t>Mrazek J</t>
  </si>
  <si>
    <t>Varady M</t>
  </si>
  <si>
    <t>Kvackay P</t>
  </si>
  <si>
    <t>Pliska R</t>
  </si>
  <si>
    <t>Pospisilova J</t>
  </si>
  <si>
    <t>Svoboda V</t>
  </si>
  <si>
    <t>Sula R</t>
  </si>
  <si>
    <t>Brezna Jiri</t>
  </si>
  <si>
    <t>Zejda M.</t>
  </si>
  <si>
    <t>Fiser P</t>
  </si>
  <si>
    <t>C,0027,C,0027,,</t>
  </si>
  <si>
    <t>Svoboda P Pr</t>
  </si>
  <si>
    <t>Lutcha P</t>
  </si>
  <si>
    <t>Troubil Petr</t>
  </si>
  <si>
    <t>Krivanek P</t>
  </si>
  <si>
    <t>Lenz M</t>
  </si>
  <si>
    <t>Wagner P</t>
  </si>
  <si>
    <t>Havel J</t>
  </si>
  <si>
    <t>Fiala A</t>
  </si>
  <si>
    <t>Stastka P</t>
  </si>
  <si>
    <t>Cervinka T</t>
  </si>
  <si>
    <t>Stradalova J</t>
  </si>
  <si>
    <t>Pleskac R</t>
  </si>
  <si>
    <t>Kubicek P</t>
  </si>
  <si>
    <t>Stastny R</t>
  </si>
  <si>
    <t>Berka M</t>
  </si>
  <si>
    <t>Polloczek R</t>
  </si>
  <si>
    <t>Vilcak P</t>
  </si>
  <si>
    <t>Neugebauer P</t>
  </si>
  <si>
    <t>Danes M</t>
  </si>
  <si>
    <t>Konecny B</t>
  </si>
  <si>
    <t>Petruf P</t>
  </si>
  <si>
    <t>Smidek R</t>
  </si>
  <si>
    <t>Kokes A</t>
  </si>
  <si>
    <t>Kankovsky J</t>
  </si>
  <si>
    <t>Sedlak L</t>
  </si>
  <si>
    <t>Zahajsky J</t>
  </si>
  <si>
    <t>Znojilova P</t>
  </si>
  <si>
    <t>Hanzl Dalibor</t>
  </si>
  <si>
    <t>Polloczkova I</t>
  </si>
  <si>
    <t>Schoenauer M</t>
  </si>
  <si>
    <t>Hroch F</t>
  </si>
  <si>
    <t>Lakostik A</t>
  </si>
  <si>
    <t>C,0030,C,0030,,</t>
  </si>
  <si>
    <t>C,0032,,,,RF70</t>
  </si>
  <si>
    <t>C,0032,,,,SB</t>
  </si>
  <si>
    <t>Dedoch A</t>
  </si>
  <si>
    <t>Kratochvil A</t>
  </si>
  <si>
    <t>Honzik L</t>
  </si>
  <si>
    <t>C,0X32,C,0X32,,</t>
  </si>
  <si>
    <t>Mocek J</t>
  </si>
  <si>
    <t>Koss Karel</t>
  </si>
  <si>
    <t>C,0032,,,,SM</t>
  </si>
  <si>
    <t>Cechal J</t>
  </si>
  <si>
    <t>Netolicky M</t>
  </si>
  <si>
    <t>C,0032,,,,RF80</t>
  </si>
  <si>
    <t>Zampachova E</t>
  </si>
  <si>
    <t>Polster J</t>
  </si>
  <si>
    <t>Rebic Matus</t>
  </si>
  <si>
    <t>C,0035,E,0094,,SB 25x100</t>
  </si>
  <si>
    <t>Mraz Michal</t>
  </si>
  <si>
    <t>ccdR</t>
  </si>
  <si>
    <t>Ehrenberger R</t>
  </si>
  <si>
    <t>C,0034,E,0074,,RL96/400</t>
  </si>
  <si>
    <t>ccdI</t>
  </si>
  <si>
    <t>Smelcer L</t>
  </si>
  <si>
    <t>C,0034,E,0074,,RL280</t>
  </si>
  <si>
    <t>Ehrenberger Roma</t>
  </si>
  <si>
    <t>C,0035,E,0094,,RL96/400+HX5</t>
  </si>
  <si>
    <t>Urbaniok M</t>
  </si>
  <si>
    <t>C,0038,E,0160,,45mm+G1</t>
  </si>
  <si>
    <t>What a mess!</t>
  </si>
  <si>
    <t>New Ephemeris =</t>
  </si>
  <si>
    <t>Local time</t>
  </si>
  <si>
    <t>BBSAG</t>
  </si>
  <si>
    <t>BRNO</t>
  </si>
  <si>
    <t>IBVS</t>
  </si>
  <si>
    <t>OEJV</t>
  </si>
  <si>
    <t>Misc</t>
  </si>
  <si>
    <t>Diethelm R</t>
  </si>
  <si>
    <t>Locher K</t>
  </si>
  <si>
    <t>v</t>
  </si>
  <si>
    <t>Paschke A</t>
  </si>
  <si>
    <t>K</t>
  </si>
  <si>
    <t>phe</t>
  </si>
  <si>
    <t>Blaettler E</t>
  </si>
  <si>
    <t>W. Kleikamp</t>
  </si>
  <si>
    <t>JBAV, 55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</si>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</sst>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0.000E+00"/>
    <numFmt numFmtId="166" formatCode="m/d/yyyy\ h:mm"/>
    <numFmt numFmtId="167" formatCode="m/d/yyyy"/>
    <numFmt numFmtId="168" formatCode="mm/dd/yy\ hh:mm\ AM/PM"/>
    <numFmt numFmtId="169" formatCode="dd/mm/yyyy"/>
    <numFmt numFmtId="170" formatCode="0.00000"/>
  </numFmts>
  <fonts count="25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23" fillId="0" borderId="0" applyFill="0" applyBorder="0" applyProtection="0">
      <alignment vertical="top"/>
    </xf>
    <xf numFmtId="164" fontId="23" fillId="0" borderId="0" applyFill="0" applyBorder="0" applyProtection="0">
      <alignment vertical="top"/>
    </xf>
    <xf numFmtId="0" fontId="23" fillId="0" borderId="0" applyFill="0" applyBorder="0" applyProtection="0">
      <alignment vertical="top"/>
    </xf>
    <xf numFmtId="2" fontId="23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3" fillId="0" borderId="0"/>
    <xf numFmtId="0" fontId="23" fillId="0" borderId="0"/>
  </cellStyleXfs>
  <cellXfs count="203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6" xfId="0" applyBorder="1" applyAlignment="1">
      <alignment horizontal="center"/>
    </xf>
    <xf numFmtId="0" fontId="0" fillId="0" borderId="7" xfId="0" applyBorder="1" applyAlignment="1"/>
    <xf numFmtId="0" fontId="8" fillId="0" borderId="8" xfId="0" applyFont="1" applyBorder="1" applyAlignment="1"/>
    <xf numFmtId="0" fontId="0" fillId="0" borderId="8" xfId="0" applyBorder="1" applyAlignment="1">
      <alignment horizontal="right"/>
    </xf>
    <xf numFmtId="0" fontId="0" fillId="0" borderId="9" xfId="0" applyBorder="1" applyAlignment="1"/>
    <xf numFmtId="0" fontId="0" fillId="2" borderId="7" xfId="0" applyFill="1" applyBorder="1" applyAlignment="1"/>
    <xf numFmtId="0" fontId="0" fillId="2" borderId="9" xfId="0" applyFill="1" applyBorder="1" applyAlignment="1"/>
    <xf numFmtId="0" fontId="9" fillId="0" borderId="10" xfId="0" applyFont="1" applyBorder="1" applyAlignment="1"/>
    <xf numFmtId="0" fontId="0" fillId="0" borderId="11" xfId="0" applyBorder="1" applyAlignment="1"/>
    <xf numFmtId="0" fontId="2" fillId="0" borderId="0" xfId="0" applyFont="1" applyAlignment="1"/>
    <xf numFmtId="0" fontId="0" fillId="0" borderId="12" xfId="0" applyBorder="1" applyAlignment="1"/>
    <xf numFmtId="0" fontId="0" fillId="0" borderId="13" xfId="0" applyBorder="1" applyAlignment="1"/>
    <xf numFmtId="0" fontId="0" fillId="2" borderId="14" xfId="0" applyFill="1" applyBorder="1" applyAlignment="1"/>
    <xf numFmtId="0" fontId="0" fillId="2" borderId="11" xfId="0" applyFill="1" applyBorder="1" applyAlignment="1"/>
    <xf numFmtId="0" fontId="9" fillId="0" borderId="15" xfId="0" applyFont="1" applyBorder="1" applyAlignment="1"/>
    <xf numFmtId="11" fontId="0" fillId="0" borderId="0" xfId="0" applyNumberFormat="1" applyAlignment="1"/>
    <xf numFmtId="0" fontId="10" fillId="0" borderId="0" xfId="0" applyFont="1">
      <alignment vertical="top"/>
    </xf>
    <xf numFmtId="0" fontId="3" fillId="0" borderId="0" xfId="0" applyFont="1">
      <alignment vertical="top"/>
    </xf>
    <xf numFmtId="11" fontId="0" fillId="0" borderId="0" xfId="0" applyNumberFormat="1" applyAlignment="1">
      <alignment horizontal="center"/>
    </xf>
    <xf numFmtId="0" fontId="11" fillId="0" borderId="0" xfId="0" applyFont="1" applyAlignment="1"/>
    <xf numFmtId="0" fontId="11" fillId="0" borderId="0" xfId="0" applyFont="1">
      <alignment vertical="top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5" xfId="0" applyBorder="1" applyAlignment="1">
      <alignment horizontal="center"/>
    </xf>
    <xf numFmtId="0" fontId="0" fillId="2" borderId="16" xfId="0" applyFill="1" applyBorder="1" applyAlignment="1"/>
    <xf numFmtId="0" fontId="0" fillId="2" borderId="6" xfId="0" applyFill="1" applyBorder="1" applyAlignment="1"/>
    <xf numFmtId="0" fontId="9" fillId="0" borderId="17" xfId="0" applyFont="1" applyBorder="1" applyAlignment="1"/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4" xfId="0" applyBorder="1" applyAlignment="1"/>
    <xf numFmtId="0" fontId="0" fillId="0" borderId="14" xfId="0" applyBorder="1" applyAlignment="1">
      <alignment horizontal="left"/>
    </xf>
    <xf numFmtId="0" fontId="11" fillId="0" borderId="14" xfId="0" applyFont="1" applyBorder="1" applyAlignment="1"/>
    <xf numFmtId="2" fontId="8" fillId="0" borderId="0" xfId="0" applyNumberFormat="1" applyFont="1" applyAlignment="1"/>
    <xf numFmtId="0" fontId="2" fillId="0" borderId="0" xfId="0" applyFont="1">
      <alignment vertical="top"/>
    </xf>
    <xf numFmtId="1" fontId="8" fillId="0" borderId="0" xfId="0" applyNumberFormat="1" applyFont="1" applyAlignment="1"/>
    <xf numFmtId="165" fontId="8" fillId="0" borderId="0" xfId="0" applyNumberFormat="1" applyFont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16" xfId="0" applyBorder="1" applyAlignment="1"/>
    <xf numFmtId="0" fontId="14" fillId="2" borderId="5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2" xfId="0" applyBorder="1" applyAlignment="1"/>
    <xf numFmtId="166" fontId="8" fillId="0" borderId="0" xfId="0" applyNumberFormat="1" applyFont="1">
      <alignment vertical="top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/>
    <xf numFmtId="167" fontId="0" fillId="0" borderId="0" xfId="0" applyNumberFormat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>
      <alignment vertical="top"/>
    </xf>
    <xf numFmtId="0" fontId="18" fillId="0" borderId="0" xfId="0" applyFont="1" applyAlignment="1"/>
    <xf numFmtId="0" fontId="19" fillId="0" borderId="0" xfId="6" applyFont="1" applyAlignment="1">
      <alignment horizontal="left" vertical="center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horizontal="left"/>
    </xf>
    <xf numFmtId="0" fontId="6" fillId="0" borderId="0" xfId="7" applyFont="1"/>
    <xf numFmtId="0" fontId="6" fillId="0" borderId="0" xfId="7" applyFont="1" applyAlignment="1">
      <alignment horizontal="center" wrapText="1"/>
    </xf>
    <xf numFmtId="0" fontId="6" fillId="0" borderId="0" xfId="7" applyFont="1" applyAlignment="1">
      <alignment horizontal="left" wrapText="1"/>
    </xf>
    <xf numFmtId="0" fontId="17" fillId="0" borderId="0" xfId="7" applyFont="1" applyAlignment="1">
      <alignment horizontal="left"/>
    </xf>
    <xf numFmtId="0" fontId="17" fillId="0" borderId="0" xfId="7" applyFont="1" applyAlignment="1">
      <alignment horizont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Alignment="1">
      <alignment horizontal="left"/>
    </xf>
    <xf numFmtId="0" fontId="18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168" fontId="8" fillId="0" borderId="0" xfId="0" applyNumberFormat="1" applyFont="1">
      <alignment vertical="top"/>
    </xf>
    <xf numFmtId="0" fontId="8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5" xfId="0" applyFont="1" applyBorder="1" applyAlignment="1">
      <alignment horizontal="left"/>
    </xf>
    <xf numFmtId="0" fontId="8" fillId="0" borderId="5" xfId="0" applyFont="1" applyBorder="1" applyAlignment="1"/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6" fillId="0" borderId="5" xfId="0" applyFont="1" applyBorder="1">
      <alignment vertical="top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>
      <alignment vertical="top"/>
    </xf>
    <xf numFmtId="0" fontId="0" fillId="0" borderId="14" xfId="0" applyBorder="1" applyAlignment="1">
      <alignment horizontal="center"/>
    </xf>
    <xf numFmtId="0" fontId="0" fillId="0" borderId="11" xfId="0" applyBorder="1">
      <alignment vertical="top"/>
    </xf>
    <xf numFmtId="0" fontId="21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6" xfId="0" applyBorder="1">
      <alignment vertical="top"/>
    </xf>
    <xf numFmtId="0" fontId="6" fillId="4" borderId="20" xfId="0" applyFont="1" applyFill="1" applyBorder="1" applyAlignment="1">
      <alignment horizontal="left" vertical="top" wrapText="1" indent="1"/>
    </xf>
    <xf numFmtId="0" fontId="6" fillId="4" borderId="20" xfId="0" applyFont="1" applyFill="1" applyBorder="1" applyAlignment="1">
      <alignment horizontal="center" vertical="top" wrapText="1"/>
    </xf>
    <xf numFmtId="0" fontId="6" fillId="4" borderId="20" xfId="0" applyFont="1" applyFill="1" applyBorder="1" applyAlignment="1">
      <alignment horizontal="right" vertical="top" wrapText="1"/>
    </xf>
    <xf numFmtId="0" fontId="21" fillId="4" borderId="20" xfId="5" applyNumberFormat="1" applyFill="1" applyBorder="1" applyAlignment="1" applyProtection="1">
      <alignment horizontal="right" vertical="top" wrapText="1"/>
    </xf>
    <xf numFmtId="0" fontId="0" fillId="5" borderId="0" xfId="0" applyFill="1">
      <alignment vertical="top"/>
    </xf>
    <xf numFmtId="0" fontId="22" fillId="0" borderId="0" xfId="0" applyFont="1" applyAlignment="1">
      <alignment horizontal="left"/>
    </xf>
    <xf numFmtId="0" fontId="0" fillId="0" borderId="5" xfId="0" applyBorder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>
      <alignment vertical="top"/>
    </xf>
    <xf numFmtId="169" fontId="0" fillId="0" borderId="0" xfId="0" applyNumberFormat="1" applyAlignme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1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11" fillId="0" borderId="14" xfId="0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9" fontId="0" fillId="0" borderId="0" xfId="0" applyNumberFormat="1" applyAlignment="1">
      <alignment vertical="center"/>
    </xf>
    <xf numFmtId="0" fontId="8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17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6" applyFont="1" applyAlignment="1">
      <alignment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left" vertical="center"/>
    </xf>
    <xf numFmtId="170" fontId="24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O-C Diagr.</a:t>
            </a:r>
          </a:p>
        </c:rich>
      </c:tx>
      <c:layout>
        <c:manualLayout>
          <c:xMode val="edge"/>
          <c:yMode val="edge"/>
          <c:x val="0.37345727617381158"/>
          <c:y val="3.0136986301369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909820043976"/>
          <c:y val="0.20821917808219179"/>
          <c:w val="0.80864319396700479"/>
          <c:h val="0.59452054794520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1'!$F$21:$F$359</c:f>
              <c:numCache>
                <c:formatCode>General</c:formatCode>
                <c:ptCount val="339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</c:numCache>
            </c:numRef>
          </c:xVal>
          <c:yVal>
            <c:numRef>
              <c:f>'Active 1'!$H$21:$H$359</c:f>
              <c:numCache>
                <c:formatCode>General</c:formatCode>
                <c:ptCount val="3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C6-4B1B-9F40-129B89CBBA5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1'!$F$21:$F$359</c:f>
              <c:numCache>
                <c:formatCode>General</c:formatCode>
                <c:ptCount val="339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</c:numCache>
            </c:numRef>
          </c:xVal>
          <c:yVal>
            <c:numRef>
              <c:f>'Active 1'!$I$21:$I$359</c:f>
              <c:numCache>
                <c:formatCode>General</c:formatCode>
                <c:ptCount val="339"/>
                <c:pt idx="0">
                  <c:v>-0.25160300000061397</c:v>
                </c:pt>
                <c:pt idx="1">
                  <c:v>-0.29280400000061491</c:v>
                </c:pt>
                <c:pt idx="2">
                  <c:v>-0.2888039999998</c:v>
                </c:pt>
                <c:pt idx="3">
                  <c:v>-0.25592959999994491</c:v>
                </c:pt>
                <c:pt idx="4">
                  <c:v>-0.31280719999995199</c:v>
                </c:pt>
                <c:pt idx="5">
                  <c:v>-0.29746499999964726</c:v>
                </c:pt>
                <c:pt idx="6">
                  <c:v>-0.24439440000060131</c:v>
                </c:pt>
                <c:pt idx="7">
                  <c:v>-0.25347080000210553</c:v>
                </c:pt>
                <c:pt idx="8">
                  <c:v>-0.25792920000094455</c:v>
                </c:pt>
                <c:pt idx="9">
                  <c:v>-0.26200559999779216</c:v>
                </c:pt>
                <c:pt idx="10">
                  <c:v>-0.26600880000114557</c:v>
                </c:pt>
                <c:pt idx="11">
                  <c:v>-0.27900199999930919</c:v>
                </c:pt>
                <c:pt idx="12">
                  <c:v>-0.25626940000074683</c:v>
                </c:pt>
                <c:pt idx="13">
                  <c:v>-0.24946040000213543</c:v>
                </c:pt>
                <c:pt idx="14">
                  <c:v>-0.25259960000039428</c:v>
                </c:pt>
                <c:pt idx="15">
                  <c:v>-0.25165560000095866</c:v>
                </c:pt>
                <c:pt idx="16">
                  <c:v>-0.24071840000033262</c:v>
                </c:pt>
                <c:pt idx="17">
                  <c:v>-0.22659600000042701</c:v>
                </c:pt>
                <c:pt idx="18">
                  <c:v>-0.25067240000134916</c:v>
                </c:pt>
                <c:pt idx="19">
                  <c:v>-0.25419360000159941</c:v>
                </c:pt>
                <c:pt idx="20">
                  <c:v>-0.25427000000127009</c:v>
                </c:pt>
                <c:pt idx="21">
                  <c:v>-0.25726320000103442</c:v>
                </c:pt>
                <c:pt idx="22">
                  <c:v>-0.25307120000070427</c:v>
                </c:pt>
                <c:pt idx="23">
                  <c:v>-0.26418999999805237</c:v>
                </c:pt>
                <c:pt idx="24">
                  <c:v>-0.25780120000126772</c:v>
                </c:pt>
                <c:pt idx="25">
                  <c:v>-0.25879439999698661</c:v>
                </c:pt>
                <c:pt idx="26">
                  <c:v>-0.24725279999984195</c:v>
                </c:pt>
                <c:pt idx="27">
                  <c:v>-0.25039200000173878</c:v>
                </c:pt>
                <c:pt idx="28">
                  <c:v>-0.14998439999908442</c:v>
                </c:pt>
                <c:pt idx="29">
                  <c:v>-0.23619640000106301</c:v>
                </c:pt>
                <c:pt idx="30">
                  <c:v>-0.22827279999910388</c:v>
                </c:pt>
                <c:pt idx="31">
                  <c:v>-0.23478719999911846</c:v>
                </c:pt>
                <c:pt idx="32">
                  <c:v>-0.23286360000201967</c:v>
                </c:pt>
                <c:pt idx="33">
                  <c:v>-0.2238500000021304</c:v>
                </c:pt>
                <c:pt idx="34">
                  <c:v>-0.23392640000020037</c:v>
                </c:pt>
                <c:pt idx="35">
                  <c:v>-0.2283848000006401</c:v>
                </c:pt>
                <c:pt idx="36">
                  <c:v>-0.24537799999961862</c:v>
                </c:pt>
                <c:pt idx="37">
                  <c:v>-0.23045439999987138</c:v>
                </c:pt>
                <c:pt idx="38">
                  <c:v>-0.2224476000010327</c:v>
                </c:pt>
                <c:pt idx="39">
                  <c:v>-0.24959360000138986</c:v>
                </c:pt>
                <c:pt idx="40">
                  <c:v>-0.23305199999958859</c:v>
                </c:pt>
                <c:pt idx="41">
                  <c:v>-0.22357999999803724</c:v>
                </c:pt>
                <c:pt idx="42">
                  <c:v>-0.14023920000181533</c:v>
                </c:pt>
                <c:pt idx="43">
                  <c:v>-0.13723920000484213</c:v>
                </c:pt>
                <c:pt idx="44">
                  <c:v>-0.14183000000048196</c:v>
                </c:pt>
                <c:pt idx="45">
                  <c:v>-0.13583319999452215</c:v>
                </c:pt>
                <c:pt idx="46">
                  <c:v>-0.12842719999753172</c:v>
                </c:pt>
                <c:pt idx="47">
                  <c:v>-0.12842719999753172</c:v>
                </c:pt>
                <c:pt idx="48">
                  <c:v>-0.12849000000278465</c:v>
                </c:pt>
                <c:pt idx="49">
                  <c:v>-0.11024000000179512</c:v>
                </c:pt>
                <c:pt idx="50">
                  <c:v>-0.10323320000316016</c:v>
                </c:pt>
                <c:pt idx="51">
                  <c:v>-0.11143520000041462</c:v>
                </c:pt>
                <c:pt idx="52">
                  <c:v>-0.11409719999937806</c:v>
                </c:pt>
                <c:pt idx="53">
                  <c:v>-0.10609719999774825</c:v>
                </c:pt>
                <c:pt idx="54">
                  <c:v>-0.11261840000224765</c:v>
                </c:pt>
                <c:pt idx="55">
                  <c:v>-0.1106184000018402</c:v>
                </c:pt>
                <c:pt idx="56">
                  <c:v>-0.10284080000565154</c:v>
                </c:pt>
                <c:pt idx="57">
                  <c:v>-9.5378800004255027E-2</c:v>
                </c:pt>
                <c:pt idx="58">
                  <c:v>-0.10129200000665151</c:v>
                </c:pt>
                <c:pt idx="59">
                  <c:v>-9.9292000006244052E-2</c:v>
                </c:pt>
                <c:pt idx="60">
                  <c:v>-9.2285200000333134E-2</c:v>
                </c:pt>
                <c:pt idx="61">
                  <c:v>-0.10182000000349944</c:v>
                </c:pt>
                <c:pt idx="62">
                  <c:v>-9.382000000186963E-2</c:v>
                </c:pt>
                <c:pt idx="63">
                  <c:v>-8.8820000004488975E-2</c:v>
                </c:pt>
                <c:pt idx="64">
                  <c:v>-0.12328940000588773</c:v>
                </c:pt>
                <c:pt idx="66">
                  <c:v>-0.12389020000409801</c:v>
                </c:pt>
                <c:pt idx="67">
                  <c:v>-0.11589020000246819</c:v>
                </c:pt>
                <c:pt idx="68">
                  <c:v>-9.3740600001183338E-2</c:v>
                </c:pt>
                <c:pt idx="69">
                  <c:v>-9.1740600000775885E-2</c:v>
                </c:pt>
                <c:pt idx="70">
                  <c:v>-9.0740600004210137E-2</c:v>
                </c:pt>
                <c:pt idx="71">
                  <c:v>-8.7740599999960978E-2</c:v>
                </c:pt>
                <c:pt idx="72">
                  <c:v>-7.4817000000621192E-2</c:v>
                </c:pt>
                <c:pt idx="73">
                  <c:v>-9.6879799995804206E-2</c:v>
                </c:pt>
                <c:pt idx="74">
                  <c:v>-7.4948400004359428E-2</c:v>
                </c:pt>
                <c:pt idx="75">
                  <c:v>-7.3948400000517722E-2</c:v>
                </c:pt>
                <c:pt idx="76">
                  <c:v>-6.9948399999702815E-2</c:v>
                </c:pt>
                <c:pt idx="77">
                  <c:v>-6.7948399999295361E-2</c:v>
                </c:pt>
                <c:pt idx="78">
                  <c:v>-7.3018000002775807E-2</c:v>
                </c:pt>
                <c:pt idx="79">
                  <c:v>-7.2316800004045945E-2</c:v>
                </c:pt>
                <c:pt idx="80">
                  <c:v>-7.5549200002569705E-2</c:v>
                </c:pt>
                <c:pt idx="81">
                  <c:v>-6.7549200000939891E-2</c:v>
                </c:pt>
                <c:pt idx="82">
                  <c:v>-4.5399599999655038E-2</c:v>
                </c:pt>
                <c:pt idx="83">
                  <c:v>-4.3399599999247584E-2</c:v>
                </c:pt>
                <c:pt idx="84">
                  <c:v>-4.2399600002681836E-2</c:v>
                </c:pt>
                <c:pt idx="85">
                  <c:v>-3.9399599998432677E-2</c:v>
                </c:pt>
                <c:pt idx="86">
                  <c:v>-2.6475999999092892E-2</c:v>
                </c:pt>
                <c:pt idx="87">
                  <c:v>-4.8538800001551863E-2</c:v>
                </c:pt>
                <c:pt idx="88">
                  <c:v>-3.9997200001380406E-2</c:v>
                </c:pt>
                <c:pt idx="89">
                  <c:v>-6.0206000001926441E-2</c:v>
                </c:pt>
                <c:pt idx="90">
                  <c:v>-3.6007200003950857E-2</c:v>
                </c:pt>
                <c:pt idx="91">
                  <c:v>-3.3007200006977655E-2</c:v>
                </c:pt>
                <c:pt idx="92">
                  <c:v>-0.10704540000006091</c:v>
                </c:pt>
                <c:pt idx="93">
                  <c:v>-5.4541999998036772E-2</c:v>
                </c:pt>
                <c:pt idx="94">
                  <c:v>-5.3542000001471024E-2</c:v>
                </c:pt>
                <c:pt idx="95">
                  <c:v>-5.154200000106357E-2</c:v>
                </c:pt>
                <c:pt idx="96">
                  <c:v>-5.154200000106357E-2</c:v>
                </c:pt>
                <c:pt idx="97">
                  <c:v>-3.913279999687802E-2</c:v>
                </c:pt>
                <c:pt idx="98">
                  <c:v>-3.8132800000312272E-2</c:v>
                </c:pt>
                <c:pt idx="99">
                  <c:v>-4.1195600002538413E-2</c:v>
                </c:pt>
                <c:pt idx="100">
                  <c:v>-6.5740400001232047E-2</c:v>
                </c:pt>
                <c:pt idx="101">
                  <c:v>-6.0803200001828372E-2</c:v>
                </c:pt>
                <c:pt idx="102">
                  <c:v>-5.6604400000651367E-2</c:v>
                </c:pt>
                <c:pt idx="103">
                  <c:v>-4.9604400002863258E-2</c:v>
                </c:pt>
                <c:pt idx="104">
                  <c:v>-5.0397200000588782E-2</c:v>
                </c:pt>
                <c:pt idx="105">
                  <c:v>-5.0397200000588782E-2</c:v>
                </c:pt>
                <c:pt idx="106">
                  <c:v>-4.9397200004023034E-2</c:v>
                </c:pt>
                <c:pt idx="107">
                  <c:v>-4.9337600001308601E-2</c:v>
                </c:pt>
                <c:pt idx="108">
                  <c:v>-4.4337600003927946E-2</c:v>
                </c:pt>
                <c:pt idx="109">
                  <c:v>-4.3337600007362198E-2</c:v>
                </c:pt>
                <c:pt idx="110">
                  <c:v>-6.7400399995676707E-2</c:v>
                </c:pt>
                <c:pt idx="111">
                  <c:v>-1.0264399999869056E-2</c:v>
                </c:pt>
                <c:pt idx="114">
                  <c:v>-6.6056800002115779E-2</c:v>
                </c:pt>
                <c:pt idx="115">
                  <c:v>-4.3126399999891873E-2</c:v>
                </c:pt>
                <c:pt idx="119">
                  <c:v>-3.3324399999401066E-2</c:v>
                </c:pt>
                <c:pt idx="120">
                  <c:v>-2.6852399998460896E-2</c:v>
                </c:pt>
                <c:pt idx="121">
                  <c:v>-2.2852400004921947E-2</c:v>
                </c:pt>
                <c:pt idx="122">
                  <c:v>-7.8524000055040233E-3</c:v>
                </c:pt>
                <c:pt idx="128">
                  <c:v>3.946400000131689E-3</c:v>
                </c:pt>
                <c:pt idx="129">
                  <c:v>-7.1164000037242658E-3</c:v>
                </c:pt>
                <c:pt idx="130">
                  <c:v>2.9567999954451807E-3</c:v>
                </c:pt>
                <c:pt idx="133">
                  <c:v>1.528639999742154E-2</c:v>
                </c:pt>
                <c:pt idx="134">
                  <c:v>-2.347999979974702E-4</c:v>
                </c:pt>
                <c:pt idx="141">
                  <c:v>1.031999992846977E-3</c:v>
                </c:pt>
                <c:pt idx="142">
                  <c:v>9.0319999944767915E-3</c:v>
                </c:pt>
                <c:pt idx="145">
                  <c:v>2.098400000249967E-3</c:v>
                </c:pt>
                <c:pt idx="146">
                  <c:v>-3.9780000006430782E-3</c:v>
                </c:pt>
                <c:pt idx="147">
                  <c:v>3.2639999997627456E-2</c:v>
                </c:pt>
                <c:pt idx="148">
                  <c:v>-9.7120000282302499E-4</c:v>
                </c:pt>
                <c:pt idx="149">
                  <c:v>-1.8096799998602364E-2</c:v>
                </c:pt>
                <c:pt idx="151">
                  <c:v>-1.3432800005830359E-2</c:v>
                </c:pt>
                <c:pt idx="152">
                  <c:v>3.2399999327026308E-5</c:v>
                </c:pt>
                <c:pt idx="153">
                  <c:v>-2.5037200000951998E-2</c:v>
                </c:pt>
                <c:pt idx="154">
                  <c:v>1.6427999995357823E-2</c:v>
                </c:pt>
                <c:pt idx="155">
                  <c:v>-1.3030399997660425E-2</c:v>
                </c:pt>
                <c:pt idx="156">
                  <c:v>1.9696000017574988E-3</c:v>
                </c:pt>
                <c:pt idx="157">
                  <c:v>-2.1565200004260987E-2</c:v>
                </c:pt>
                <c:pt idx="158">
                  <c:v>1.6434799996204674E-2</c:v>
                </c:pt>
                <c:pt idx="159">
                  <c:v>-1.5628000001015607E-2</c:v>
                </c:pt>
                <c:pt idx="160">
                  <c:v>-1.9012000047951005E-3</c:v>
                </c:pt>
                <c:pt idx="161">
                  <c:v>9.8799995612353086E-5</c:v>
                </c:pt>
                <c:pt idx="162">
                  <c:v>3.0987999925855547E-3</c:v>
                </c:pt>
                <c:pt idx="163">
                  <c:v>-3.9708000040263869E-3</c:v>
                </c:pt>
                <c:pt idx="165">
                  <c:v>4.9119999312097207E-4</c:v>
                </c:pt>
                <c:pt idx="166">
                  <c:v>7.491199990909081E-3</c:v>
                </c:pt>
                <c:pt idx="167">
                  <c:v>9.4911999913165346E-3</c:v>
                </c:pt>
                <c:pt idx="168">
                  <c:v>1.049119999515824E-2</c:v>
                </c:pt>
                <c:pt idx="169">
                  <c:v>1.1491199991723988E-2</c:v>
                </c:pt>
                <c:pt idx="170">
                  <c:v>1.4491199995973147E-2</c:v>
                </c:pt>
                <c:pt idx="171">
                  <c:v>1.6491199996380601E-2</c:v>
                </c:pt>
                <c:pt idx="172">
                  <c:v>-5.0436000019544736E-3</c:v>
                </c:pt>
                <c:pt idx="173">
                  <c:v>8.9564000008977018E-3</c:v>
                </c:pt>
                <c:pt idx="174">
                  <c:v>-8.0368000053567812E-3</c:v>
                </c:pt>
                <c:pt idx="175">
                  <c:v>-5.0368000011076219E-3</c:v>
                </c:pt>
                <c:pt idx="176">
                  <c:v>-1.417599999695085E-2</c:v>
                </c:pt>
                <c:pt idx="178">
                  <c:v>-1.8574800000351388E-2</c:v>
                </c:pt>
                <c:pt idx="179">
                  <c:v>-1.6574799999943934E-2</c:v>
                </c:pt>
                <c:pt idx="180">
                  <c:v>-2.5748000043677166E-3</c:v>
                </c:pt>
                <c:pt idx="181">
                  <c:v>-1.574800000526011E-3</c:v>
                </c:pt>
                <c:pt idx="184">
                  <c:v>-3.0106000005616806E-2</c:v>
                </c:pt>
                <c:pt idx="185">
                  <c:v>-2.0106000003579538E-2</c:v>
                </c:pt>
                <c:pt idx="186">
                  <c:v>-1.9105999999737833E-2</c:v>
                </c:pt>
                <c:pt idx="187">
                  <c:v>-1.010600000154227E-2</c:v>
                </c:pt>
                <c:pt idx="188">
                  <c:v>-1.9634000003861729E-2</c:v>
                </c:pt>
                <c:pt idx="189">
                  <c:v>-1.8634000000020023E-2</c:v>
                </c:pt>
                <c:pt idx="190">
                  <c:v>-1.5634000003046822E-2</c:v>
                </c:pt>
                <c:pt idx="191">
                  <c:v>-1.4633999999205116E-2</c:v>
                </c:pt>
                <c:pt idx="192">
                  <c:v>-8.7104000049293973E-3</c:v>
                </c:pt>
                <c:pt idx="194">
                  <c:v>-2.5168800006213132E-2</c:v>
                </c:pt>
                <c:pt idx="195">
                  <c:v>-2.3168800005805679E-2</c:v>
                </c:pt>
                <c:pt idx="196">
                  <c:v>-1.8168800001149066E-2</c:v>
                </c:pt>
                <c:pt idx="197">
                  <c:v>-1.6168800000741612E-2</c:v>
                </c:pt>
                <c:pt idx="198">
                  <c:v>-1.6168800000741612E-2</c:v>
                </c:pt>
                <c:pt idx="199">
                  <c:v>-1.4168800000334159E-2</c:v>
                </c:pt>
                <c:pt idx="200">
                  <c:v>-1.1168800003360957E-2</c:v>
                </c:pt>
                <c:pt idx="201">
                  <c:v>-1.0168800006795209E-2</c:v>
                </c:pt>
                <c:pt idx="202">
                  <c:v>-5.168800002138596E-3</c:v>
                </c:pt>
                <c:pt idx="203">
                  <c:v>-2.1688000051653944E-3</c:v>
                </c:pt>
                <c:pt idx="204">
                  <c:v>-1.6880000475794077E-4</c:v>
                </c:pt>
                <c:pt idx="205">
                  <c:v>-1.6880000475794077E-4</c:v>
                </c:pt>
                <c:pt idx="206">
                  <c:v>1.8311999956495129E-3</c:v>
                </c:pt>
                <c:pt idx="207">
                  <c:v>6.8311999930301681E-3</c:v>
                </c:pt>
                <c:pt idx="211">
                  <c:v>8.1743999980972148E-3</c:v>
                </c:pt>
                <c:pt idx="212">
                  <c:v>-1.5433200002007652E-2</c:v>
                </c:pt>
                <c:pt idx="213">
                  <c:v>-3.4426400008669589E-2</c:v>
                </c:pt>
                <c:pt idx="214">
                  <c:v>-1.896120000310475E-2</c:v>
                </c:pt>
                <c:pt idx="215">
                  <c:v>-4.3489199997566175E-2</c:v>
                </c:pt>
                <c:pt idx="216">
                  <c:v>1.864680000289809E-2</c:v>
                </c:pt>
                <c:pt idx="217">
                  <c:v>2.7909999997064006E-2</c:v>
                </c:pt>
                <c:pt idx="218">
                  <c:v>1.1020000019925646E-3</c:v>
                </c:pt>
                <c:pt idx="219">
                  <c:v>2.8507999959401786E-3</c:v>
                </c:pt>
                <c:pt idx="220">
                  <c:v>-3.4291999982087873E-3</c:v>
                </c:pt>
                <c:pt idx="221">
                  <c:v>-1.502680000703549E-2</c:v>
                </c:pt>
                <c:pt idx="222">
                  <c:v>-1.2026800002786331E-2</c:v>
                </c:pt>
                <c:pt idx="223">
                  <c:v>-1.1026800006220583E-2</c:v>
                </c:pt>
                <c:pt idx="224">
                  <c:v>-3.0268000045907684E-3</c:v>
                </c:pt>
                <c:pt idx="225">
                  <c:v>-2.0268000080250204E-3</c:v>
                </c:pt>
                <c:pt idx="226">
                  <c:v>4.9731999970390461E-3</c:v>
                </c:pt>
                <c:pt idx="227">
                  <c:v>9.9731999944197014E-3</c:v>
                </c:pt>
                <c:pt idx="228">
                  <c:v>-8.5580000013578683E-3</c:v>
                </c:pt>
                <c:pt idx="229">
                  <c:v>-3.4225199997308664E-2</c:v>
                </c:pt>
                <c:pt idx="230">
                  <c:v>-2.22252000021399E-2</c:v>
                </c:pt>
                <c:pt idx="231">
                  <c:v>-1.3478799999575131E-2</c:v>
                </c:pt>
                <c:pt idx="232">
                  <c:v>-3.0891999995219521E-3</c:v>
                </c:pt>
                <c:pt idx="233">
                  <c:v>-7.6240000053076074E-3</c:v>
                </c:pt>
                <c:pt idx="234">
                  <c:v>-7.6868000032845885E-3</c:v>
                </c:pt>
                <c:pt idx="235">
                  <c:v>-1.5812400008144323E-2</c:v>
                </c:pt>
                <c:pt idx="236">
                  <c:v>-1.8759600003249943E-2</c:v>
                </c:pt>
                <c:pt idx="237">
                  <c:v>-1.1759600005461834E-2</c:v>
                </c:pt>
                <c:pt idx="238">
                  <c:v>-4.7596000003977679E-3</c:v>
                </c:pt>
                <c:pt idx="239">
                  <c:v>-2.2211999967112206E-3</c:v>
                </c:pt>
                <c:pt idx="240">
                  <c:v>7.7787999980500899E-3</c:v>
                </c:pt>
                <c:pt idx="241">
                  <c:v>-1.7290800002228934E-2</c:v>
                </c:pt>
                <c:pt idx="242">
                  <c:v>-4.2319999920437112E-4</c:v>
                </c:pt>
                <c:pt idx="243">
                  <c:v>-4.881600005319342E-3</c:v>
                </c:pt>
                <c:pt idx="244">
                  <c:v>-9.4724000009591691E-3</c:v>
                </c:pt>
                <c:pt idx="245">
                  <c:v>7.4759999552043155E-4</c:v>
                </c:pt>
                <c:pt idx="246">
                  <c:v>4.2476000016904436E-3</c:v>
                </c:pt>
                <c:pt idx="247">
                  <c:v>-1.8322000003536232E-2</c:v>
                </c:pt>
                <c:pt idx="248">
                  <c:v>-1.412200000777375E-2</c:v>
                </c:pt>
                <c:pt idx="249">
                  <c:v>-1.0022000002209097E-2</c:v>
                </c:pt>
                <c:pt idx="250">
                  <c:v>-8.6220000084722415E-3</c:v>
                </c:pt>
                <c:pt idx="251">
                  <c:v>-2.2200000239536166E-4</c:v>
                </c:pt>
                <c:pt idx="252">
                  <c:v>-1.1956800000916701E-2</c:v>
                </c:pt>
                <c:pt idx="253">
                  <c:v>-8.3567999972729012E-3</c:v>
                </c:pt>
                <c:pt idx="254">
                  <c:v>-9.412800005520694E-3</c:v>
                </c:pt>
                <c:pt idx="255">
                  <c:v>-5.4128000047057867E-3</c:v>
                </c:pt>
                <c:pt idx="256">
                  <c:v>-3.0104000034043565E-3</c:v>
                </c:pt>
                <c:pt idx="257">
                  <c:v>-3.408800000033807E-2</c:v>
                </c:pt>
                <c:pt idx="258">
                  <c:v>-3.2508000003872439E-3</c:v>
                </c:pt>
                <c:pt idx="259">
                  <c:v>-1.1508000025060028E-3</c:v>
                </c:pt>
                <c:pt idx="260">
                  <c:v>2.2491999989142641E-3</c:v>
                </c:pt>
                <c:pt idx="261">
                  <c:v>-5.4480000835610554E-4</c:v>
                </c:pt>
                <c:pt idx="262">
                  <c:v>-2.5614400001359172E-2</c:v>
                </c:pt>
                <c:pt idx="263">
                  <c:v>3.185599998687394E-3</c:v>
                </c:pt>
                <c:pt idx="265">
                  <c:v>1.4923999988241121E-3</c:v>
                </c:pt>
                <c:pt idx="266">
                  <c:v>-2.8680400006123818E-2</c:v>
                </c:pt>
                <c:pt idx="268">
                  <c:v>-2.661400000215508E-2</c:v>
                </c:pt>
                <c:pt idx="270">
                  <c:v>7.8840000060154125E-4</c:v>
                </c:pt>
                <c:pt idx="272">
                  <c:v>2.0257199998013675E-2</c:v>
                </c:pt>
                <c:pt idx="273">
                  <c:v>7.8872000012779608E-3</c:v>
                </c:pt>
                <c:pt idx="276">
                  <c:v>-4.8680000036256388E-3</c:v>
                </c:pt>
                <c:pt idx="280">
                  <c:v>1.9128799998725299E-2</c:v>
                </c:pt>
                <c:pt idx="286">
                  <c:v>3.991999983554706E-4</c:v>
                </c:pt>
                <c:pt idx="288">
                  <c:v>4.3991999991703779E-3</c:v>
                </c:pt>
                <c:pt idx="290">
                  <c:v>1.1399199996958487E-2</c:v>
                </c:pt>
                <c:pt idx="292">
                  <c:v>1.5399199997773394E-2</c:v>
                </c:pt>
                <c:pt idx="297">
                  <c:v>2.1220800001174212E-2</c:v>
                </c:pt>
                <c:pt idx="299">
                  <c:v>-1.066680000803899E-2</c:v>
                </c:pt>
                <c:pt idx="301">
                  <c:v>-5.6668000033823773E-3</c:v>
                </c:pt>
                <c:pt idx="305">
                  <c:v>2.3839200002839789E-2</c:v>
                </c:pt>
                <c:pt idx="310">
                  <c:v>1.0141999991901685E-2</c:v>
                </c:pt>
                <c:pt idx="312">
                  <c:v>2.3013999998511281E-2</c:v>
                </c:pt>
                <c:pt idx="313">
                  <c:v>2.6505199995881412E-2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C6-4B1B-9F40-129B89CBBA57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1'!$F$21:$F$359</c:f>
              <c:numCache>
                <c:formatCode>General</c:formatCode>
                <c:ptCount val="339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</c:numCache>
            </c:numRef>
          </c:xVal>
          <c:yVal>
            <c:numRef>
              <c:f>'Active 1'!$J$21:$J$359</c:f>
              <c:numCache>
                <c:formatCode>General</c:formatCode>
                <c:ptCount val="339"/>
                <c:pt idx="65">
                  <c:v>-0.12065780000557425</c:v>
                </c:pt>
                <c:pt idx="112">
                  <c:v>-4.3396399996709079E-2</c:v>
                </c:pt>
                <c:pt idx="113">
                  <c:v>-4.2459199998120312E-2</c:v>
                </c:pt>
                <c:pt idx="117">
                  <c:v>-3.5920400005124975E-2</c:v>
                </c:pt>
                <c:pt idx="118">
                  <c:v>-3.552040000067791E-2</c:v>
                </c:pt>
                <c:pt idx="123">
                  <c:v>-1.6178000005311333E-2</c:v>
                </c:pt>
                <c:pt idx="124">
                  <c:v>-1.6078000000561588E-2</c:v>
                </c:pt>
                <c:pt idx="125">
                  <c:v>-6.6751999984262511E-3</c:v>
                </c:pt>
                <c:pt idx="126">
                  <c:v>-7.5199997809249908E-5</c:v>
                </c:pt>
                <c:pt idx="127">
                  <c:v>2.4631999986013398E-3</c:v>
                </c:pt>
                <c:pt idx="131">
                  <c:v>-1.1503600006108172E-2</c:v>
                </c:pt>
                <c:pt idx="132">
                  <c:v>-1.5036000040709041E-3</c:v>
                </c:pt>
                <c:pt idx="135">
                  <c:v>-4.7696000037831254E-3</c:v>
                </c:pt>
                <c:pt idx="136">
                  <c:v>2.1303999965311959E-3</c:v>
                </c:pt>
                <c:pt idx="137">
                  <c:v>-6.1672000010730699E-3</c:v>
                </c:pt>
                <c:pt idx="138">
                  <c:v>1.0327999989385717E-3</c:v>
                </c:pt>
                <c:pt idx="139">
                  <c:v>-6.1019999993732199E-3</c:v>
                </c:pt>
                <c:pt idx="140">
                  <c:v>8.9799999841488898E-4</c:v>
                </c:pt>
                <c:pt idx="143">
                  <c:v>2.3991999987629242E-3</c:v>
                </c:pt>
                <c:pt idx="144">
                  <c:v>1.9039999970118515E-3</c:v>
                </c:pt>
                <c:pt idx="150">
                  <c:v>3.3051999926101416E-3</c:v>
                </c:pt>
                <c:pt idx="164">
                  <c:v>0</c:v>
                </c:pt>
                <c:pt idx="177">
                  <c:v>1.2419999984558672E-3</c:v>
                </c:pt>
                <c:pt idx="182">
                  <c:v>3.63659999857191E-3</c:v>
                </c:pt>
                <c:pt idx="183">
                  <c:v>1.571599997987505E-3</c:v>
                </c:pt>
                <c:pt idx="193">
                  <c:v>1.4075999933993444E-3</c:v>
                </c:pt>
                <c:pt idx="208">
                  <c:v>9.6160000248346478E-4</c:v>
                </c:pt>
                <c:pt idx="209">
                  <c:v>3.5009999992325902E-3</c:v>
                </c:pt>
                <c:pt idx="210">
                  <c:v>3.7009999941801652E-3</c:v>
                </c:pt>
                <c:pt idx="264">
                  <c:v>3.185599998687394E-3</c:v>
                </c:pt>
                <c:pt idx="267">
                  <c:v>5.3195999935269356E-3</c:v>
                </c:pt>
                <c:pt idx="271">
                  <c:v>7.1907999954419211E-3</c:v>
                </c:pt>
                <c:pt idx="274">
                  <c:v>1.450519999343669E-2</c:v>
                </c:pt>
                <c:pt idx="275">
                  <c:v>8.2667999959085137E-3</c:v>
                </c:pt>
                <c:pt idx="279">
                  <c:v>1.2028800003463402E-2</c:v>
                </c:pt>
                <c:pt idx="282">
                  <c:v>1.2633599995751865E-2</c:v>
                </c:pt>
                <c:pt idx="295">
                  <c:v>1.0643200002959929E-2</c:v>
                </c:pt>
                <c:pt idx="326">
                  <c:v>1.1082799996074755E-2</c:v>
                </c:pt>
                <c:pt idx="327">
                  <c:v>1.9309799994516652E-2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C6-4B1B-9F40-129B89CBBA57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1'!$F$21:$F$3590</c:f>
              <c:numCache>
                <c:formatCode>General</c:formatCode>
                <c:ptCount val="3570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  <c:pt idx="339">
                  <c:v>12195</c:v>
                </c:pt>
                <c:pt idx="340">
                  <c:v>12429</c:v>
                </c:pt>
              </c:numCache>
            </c:numRef>
          </c:xVal>
          <c:yVal>
            <c:numRef>
              <c:f>'Active 1'!$K$21:$K$3590</c:f>
              <c:numCache>
                <c:formatCode>General</c:formatCode>
                <c:ptCount val="3570"/>
                <c:pt idx="116">
                  <c:v>-4.1226399996958207E-2</c:v>
                </c:pt>
                <c:pt idx="269">
                  <c:v>7.3995999991893768E-3</c:v>
                </c:pt>
                <c:pt idx="277">
                  <c:v>9.9263999945833348E-3</c:v>
                </c:pt>
                <c:pt idx="278">
                  <c:v>1.2763599996105768E-2</c:v>
                </c:pt>
                <c:pt idx="281">
                  <c:v>1.223799999570474E-2</c:v>
                </c:pt>
                <c:pt idx="283">
                  <c:v>1.2324799994530622E-2</c:v>
                </c:pt>
                <c:pt idx="284">
                  <c:v>1.3077600000542589E-2</c:v>
                </c:pt>
                <c:pt idx="285">
                  <c:v>1.6464399996038992E-2</c:v>
                </c:pt>
                <c:pt idx="287">
                  <c:v>7.8919999941717833E-4</c:v>
                </c:pt>
                <c:pt idx="289">
                  <c:v>4.9491999961901456E-3</c:v>
                </c:pt>
                <c:pt idx="291">
                  <c:v>1.189919999887934E-2</c:v>
                </c:pt>
                <c:pt idx="293">
                  <c:v>1.8093599996063858E-2</c:v>
                </c:pt>
                <c:pt idx="294">
                  <c:v>1.8223999992187601E-2</c:v>
                </c:pt>
                <c:pt idx="296">
                  <c:v>1.9926399996620603E-2</c:v>
                </c:pt>
                <c:pt idx="298">
                  <c:v>2.1220800001174212E-2</c:v>
                </c:pt>
                <c:pt idx="300">
                  <c:v>-9.8268000074313022E-3</c:v>
                </c:pt>
                <c:pt idx="302">
                  <c:v>-5.6268000043928623E-3</c:v>
                </c:pt>
                <c:pt idx="303">
                  <c:v>2.1237199995084666E-2</c:v>
                </c:pt>
                <c:pt idx="304">
                  <c:v>2.2170799995365087E-2</c:v>
                </c:pt>
                <c:pt idx="306">
                  <c:v>2.3611199991137255E-2</c:v>
                </c:pt>
                <c:pt idx="307">
                  <c:v>2.4448399992252234E-2</c:v>
                </c:pt>
                <c:pt idx="308">
                  <c:v>2.4528399990231264E-2</c:v>
                </c:pt>
                <c:pt idx="309">
                  <c:v>2.4735999999393243E-2</c:v>
                </c:pt>
                <c:pt idx="311">
                  <c:v>2.2841999998490792E-2</c:v>
                </c:pt>
                <c:pt idx="314">
                  <c:v>2.3232199993799441E-2</c:v>
                </c:pt>
                <c:pt idx="315">
                  <c:v>1.9741199997952208E-2</c:v>
                </c:pt>
                <c:pt idx="316">
                  <c:v>1.2150199996540323E-2</c:v>
                </c:pt>
                <c:pt idx="317">
                  <c:v>1.9606399997428525E-2</c:v>
                </c:pt>
                <c:pt idx="318">
                  <c:v>2.0547999993141275E-2</c:v>
                </c:pt>
                <c:pt idx="319">
                  <c:v>1.9220000001951121E-2</c:v>
                </c:pt>
                <c:pt idx="320">
                  <c:v>1.3674199995875824E-2</c:v>
                </c:pt>
                <c:pt idx="321">
                  <c:v>1.505679999536369E-2</c:v>
                </c:pt>
                <c:pt idx="322">
                  <c:v>1.2250799998582806E-2</c:v>
                </c:pt>
                <c:pt idx="323">
                  <c:v>1.141279999865219E-2</c:v>
                </c:pt>
                <c:pt idx="324">
                  <c:v>1.2083599998732097E-2</c:v>
                </c:pt>
                <c:pt idx="325">
                  <c:v>1.2083599998732097E-2</c:v>
                </c:pt>
                <c:pt idx="328">
                  <c:v>1.4649199998530094E-2</c:v>
                </c:pt>
                <c:pt idx="329">
                  <c:v>1.9028399998205714E-2</c:v>
                </c:pt>
                <c:pt idx="330">
                  <c:v>2.1332000003894791E-2</c:v>
                </c:pt>
                <c:pt idx="331">
                  <c:v>2.3651199997402728E-2</c:v>
                </c:pt>
                <c:pt idx="332">
                  <c:v>2.9304399991815444E-2</c:v>
                </c:pt>
                <c:pt idx="333">
                  <c:v>2.3757999995723367E-2</c:v>
                </c:pt>
                <c:pt idx="334">
                  <c:v>2.3856000218074769E-2</c:v>
                </c:pt>
                <c:pt idx="335">
                  <c:v>2.3875999904703349E-2</c:v>
                </c:pt>
                <c:pt idx="336">
                  <c:v>2.8347599989501759E-2</c:v>
                </c:pt>
                <c:pt idx="337">
                  <c:v>3.0047599990211893E-2</c:v>
                </c:pt>
                <c:pt idx="338">
                  <c:v>3.2447599995066412E-2</c:v>
                </c:pt>
                <c:pt idx="339">
                  <c:v>4.210199981025653E-2</c:v>
                </c:pt>
                <c:pt idx="340">
                  <c:v>4.1324399993754923E-2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C6-4B1B-9F40-129B89CBBA57}"/>
            </c:ext>
          </c:extLst>
        </c:ser>
        <c:ser>
          <c:idx val="4"/>
          <c:order val="4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1'!$F$21:$F$359</c:f>
              <c:numCache>
                <c:formatCode>General</c:formatCode>
                <c:ptCount val="339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</c:numCache>
            </c:numRef>
          </c:xVal>
          <c:yVal>
            <c:numRef>
              <c:f>'Active 1'!$O$21:$O$359</c:f>
              <c:numCache>
                <c:formatCode>General</c:formatCode>
                <c:ptCount val="339"/>
                <c:pt idx="309">
                  <c:v>1.410933617091225E-2</c:v>
                </c:pt>
                <c:pt idx="310">
                  <c:v>1.5435877818694516E-2</c:v>
                </c:pt>
                <c:pt idx="311">
                  <c:v>1.5435877818694516E-2</c:v>
                </c:pt>
                <c:pt idx="312">
                  <c:v>1.5515074334980027E-2</c:v>
                </c:pt>
                <c:pt idx="313">
                  <c:v>1.5681387019179593E-2</c:v>
                </c:pt>
                <c:pt idx="314">
                  <c:v>1.6701042166355512E-2</c:v>
                </c:pt>
                <c:pt idx="315">
                  <c:v>1.6710941730891202E-2</c:v>
                </c:pt>
                <c:pt idx="316">
                  <c:v>1.6720841295426891E-2</c:v>
                </c:pt>
                <c:pt idx="317">
                  <c:v>1.6738660511591133E-2</c:v>
                </c:pt>
                <c:pt idx="318">
                  <c:v>1.6762419466476781E-2</c:v>
                </c:pt>
                <c:pt idx="319">
                  <c:v>1.6841615982762292E-2</c:v>
                </c:pt>
                <c:pt idx="320">
                  <c:v>1.8067182072280537E-2</c:v>
                </c:pt>
                <c:pt idx="321">
                  <c:v>1.827903275334427E-2</c:v>
                </c:pt>
                <c:pt idx="322">
                  <c:v>1.9229390948770367E-2</c:v>
                </c:pt>
                <c:pt idx="323">
                  <c:v>2.0397539563981618E-2</c:v>
                </c:pt>
                <c:pt idx="324">
                  <c:v>2.0409419041424445E-2</c:v>
                </c:pt>
                <c:pt idx="325">
                  <c:v>2.0409419041424445E-2</c:v>
                </c:pt>
                <c:pt idx="326">
                  <c:v>2.0694526500052275E-2</c:v>
                </c:pt>
                <c:pt idx="327">
                  <c:v>2.1714181647228194E-2</c:v>
                </c:pt>
                <c:pt idx="328">
                  <c:v>2.1779518773163739E-2</c:v>
                </c:pt>
                <c:pt idx="329">
                  <c:v>2.3252573976074192E-2</c:v>
                </c:pt>
                <c:pt idx="330">
                  <c:v>2.4444481546171098E-2</c:v>
                </c:pt>
                <c:pt idx="331">
                  <c:v>2.5521554167654011E-2</c:v>
                </c:pt>
                <c:pt idx="332">
                  <c:v>2.6856015467064828E-2</c:v>
                </c:pt>
                <c:pt idx="333">
                  <c:v>2.557303190323959E-2</c:v>
                </c:pt>
                <c:pt idx="334">
                  <c:v>2.5493835386954079E-2</c:v>
                </c:pt>
                <c:pt idx="335">
                  <c:v>2.5493835386954079E-2</c:v>
                </c:pt>
                <c:pt idx="336">
                  <c:v>2.9279428865401386E-2</c:v>
                </c:pt>
                <c:pt idx="337">
                  <c:v>2.9279428865401386E-2</c:v>
                </c:pt>
                <c:pt idx="338">
                  <c:v>2.9279428865401386E-2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C6-4B1B-9F40-129B89CBBA57}"/>
            </c:ext>
          </c:extLst>
        </c:ser>
        <c:ser>
          <c:idx val="5"/>
          <c:order val="5"/>
          <c:tx>
            <c:strRef>
              <c:f>'Active 1'!$AX$1</c:f>
              <c:strCache>
                <c:ptCount val="1"/>
                <c:pt idx="0">
                  <c:v>Q.+LTE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1'!$AW$2:$AW$69</c:f>
              <c:numCache>
                <c:formatCode>General</c:formatCode>
                <c:ptCount val="68"/>
                <c:pt idx="0">
                  <c:v>-20000</c:v>
                </c:pt>
                <c:pt idx="1">
                  <c:v>-19500</c:v>
                </c:pt>
                <c:pt idx="2">
                  <c:v>-19000</c:v>
                </c:pt>
                <c:pt idx="3">
                  <c:v>-18500</c:v>
                </c:pt>
                <c:pt idx="4">
                  <c:v>-18000</c:v>
                </c:pt>
                <c:pt idx="5">
                  <c:v>-17500</c:v>
                </c:pt>
                <c:pt idx="6">
                  <c:v>-17000</c:v>
                </c:pt>
                <c:pt idx="7">
                  <c:v>-16500</c:v>
                </c:pt>
                <c:pt idx="8">
                  <c:v>-16000</c:v>
                </c:pt>
                <c:pt idx="9">
                  <c:v>-15500</c:v>
                </c:pt>
                <c:pt idx="10">
                  <c:v>-15000</c:v>
                </c:pt>
                <c:pt idx="11">
                  <c:v>-14500</c:v>
                </c:pt>
                <c:pt idx="12">
                  <c:v>-14000</c:v>
                </c:pt>
                <c:pt idx="13">
                  <c:v>-13500</c:v>
                </c:pt>
                <c:pt idx="14">
                  <c:v>-13000</c:v>
                </c:pt>
                <c:pt idx="15">
                  <c:v>-12500</c:v>
                </c:pt>
                <c:pt idx="16">
                  <c:v>-12000</c:v>
                </c:pt>
                <c:pt idx="17">
                  <c:v>-11500</c:v>
                </c:pt>
                <c:pt idx="18">
                  <c:v>-11000</c:v>
                </c:pt>
                <c:pt idx="19">
                  <c:v>-10500</c:v>
                </c:pt>
                <c:pt idx="20">
                  <c:v>-10000</c:v>
                </c:pt>
                <c:pt idx="21">
                  <c:v>-9500</c:v>
                </c:pt>
                <c:pt idx="22">
                  <c:v>-9000</c:v>
                </c:pt>
                <c:pt idx="23">
                  <c:v>-8500</c:v>
                </c:pt>
                <c:pt idx="24">
                  <c:v>-8000</c:v>
                </c:pt>
                <c:pt idx="25">
                  <c:v>-7500</c:v>
                </c:pt>
                <c:pt idx="26">
                  <c:v>-7000</c:v>
                </c:pt>
                <c:pt idx="27">
                  <c:v>-6500</c:v>
                </c:pt>
                <c:pt idx="28">
                  <c:v>-6000</c:v>
                </c:pt>
                <c:pt idx="29">
                  <c:v>-5500</c:v>
                </c:pt>
                <c:pt idx="30">
                  <c:v>-5000</c:v>
                </c:pt>
                <c:pt idx="31">
                  <c:v>-4500</c:v>
                </c:pt>
                <c:pt idx="32">
                  <c:v>-4000</c:v>
                </c:pt>
                <c:pt idx="33">
                  <c:v>-3500</c:v>
                </c:pt>
                <c:pt idx="34">
                  <c:v>-3000</c:v>
                </c:pt>
                <c:pt idx="35">
                  <c:v>-2500</c:v>
                </c:pt>
                <c:pt idx="36">
                  <c:v>-2000</c:v>
                </c:pt>
                <c:pt idx="37">
                  <c:v>-1500</c:v>
                </c:pt>
                <c:pt idx="38">
                  <c:v>-1000</c:v>
                </c:pt>
                <c:pt idx="39">
                  <c:v>-500</c:v>
                </c:pt>
                <c:pt idx="40">
                  <c:v>0</c:v>
                </c:pt>
                <c:pt idx="41">
                  <c:v>500</c:v>
                </c:pt>
                <c:pt idx="42">
                  <c:v>1000</c:v>
                </c:pt>
                <c:pt idx="43">
                  <c:v>1500</c:v>
                </c:pt>
                <c:pt idx="44">
                  <c:v>2000</c:v>
                </c:pt>
                <c:pt idx="45">
                  <c:v>2500</c:v>
                </c:pt>
                <c:pt idx="46">
                  <c:v>3000</c:v>
                </c:pt>
                <c:pt idx="47">
                  <c:v>3500</c:v>
                </c:pt>
                <c:pt idx="48">
                  <c:v>4000</c:v>
                </c:pt>
                <c:pt idx="49">
                  <c:v>4500</c:v>
                </c:pt>
                <c:pt idx="50">
                  <c:v>5000</c:v>
                </c:pt>
                <c:pt idx="51">
                  <c:v>5500</c:v>
                </c:pt>
                <c:pt idx="52">
                  <c:v>6000</c:v>
                </c:pt>
                <c:pt idx="53">
                  <c:v>6500</c:v>
                </c:pt>
                <c:pt idx="54">
                  <c:v>7000</c:v>
                </c:pt>
                <c:pt idx="55">
                  <c:v>7500</c:v>
                </c:pt>
                <c:pt idx="56">
                  <c:v>8000</c:v>
                </c:pt>
                <c:pt idx="57">
                  <c:v>8500</c:v>
                </c:pt>
                <c:pt idx="58">
                  <c:v>9000</c:v>
                </c:pt>
                <c:pt idx="59">
                  <c:v>9500</c:v>
                </c:pt>
                <c:pt idx="60">
                  <c:v>10000</c:v>
                </c:pt>
                <c:pt idx="61">
                  <c:v>10500</c:v>
                </c:pt>
                <c:pt idx="62">
                  <c:v>11000</c:v>
                </c:pt>
                <c:pt idx="63">
                  <c:v>11500</c:v>
                </c:pt>
                <c:pt idx="64">
                  <c:v>12000</c:v>
                </c:pt>
                <c:pt idx="65">
                  <c:v>12500</c:v>
                </c:pt>
              </c:numCache>
            </c:numRef>
          </c:xVal>
          <c:yVal>
            <c:numRef>
              <c:f>'Active 1'!$AX$2:$AX$69</c:f>
              <c:numCache>
                <c:formatCode>General</c:formatCode>
                <c:ptCount val="68"/>
                <c:pt idx="0">
                  <c:v>-0.37683822203242079</c:v>
                </c:pt>
                <c:pt idx="1">
                  <c:v>-0.36301370390181764</c:v>
                </c:pt>
                <c:pt idx="2">
                  <c:v>-0.34903273232758492</c:v>
                </c:pt>
                <c:pt idx="3">
                  <c:v>-0.3349085924268046</c:v>
                </c:pt>
                <c:pt idx="4">
                  <c:v>-0.32064355462832417</c:v>
                </c:pt>
                <c:pt idx="5">
                  <c:v>-0.30622269192601531</c:v>
                </c:pt>
                <c:pt idx="6">
                  <c:v>-0.29162231704462949</c:v>
                </c:pt>
                <c:pt idx="7">
                  <c:v>-0.27681897065250527</c:v>
                </c:pt>
                <c:pt idx="8">
                  <c:v>-0.26178409811406983</c:v>
                </c:pt>
                <c:pt idx="9">
                  <c:v>-0.24647345176243524</c:v>
                </c:pt>
                <c:pt idx="10">
                  <c:v>-0.23082990421122754</c:v>
                </c:pt>
                <c:pt idx="11">
                  <c:v>-0.21480393850361157</c:v>
                </c:pt>
                <c:pt idx="12">
                  <c:v>-0.19843787185489267</c:v>
                </c:pt>
                <c:pt idx="13">
                  <c:v>-0.18233221188533136</c:v>
                </c:pt>
                <c:pt idx="14">
                  <c:v>-0.16921874379057705</c:v>
                </c:pt>
                <c:pt idx="15">
                  <c:v>-0.16105979368351958</c:v>
                </c:pt>
                <c:pt idx="16">
                  <c:v>-0.15488812972791022</c:v>
                </c:pt>
                <c:pt idx="17">
                  <c:v>-0.14891324521961857</c:v>
                </c:pt>
                <c:pt idx="18">
                  <c:v>-0.14275468150541831</c:v>
                </c:pt>
                <c:pt idx="19">
                  <c:v>-0.1363556927951757</c:v>
                </c:pt>
                <c:pt idx="20">
                  <c:v>-0.12973126372796628</c:v>
                </c:pt>
                <c:pt idx="21">
                  <c:v>-0.12290883847252317</c:v>
                </c:pt>
                <c:pt idx="22">
                  <c:v>-0.11590755425129311</c:v>
                </c:pt>
                <c:pt idx="23">
                  <c:v>-0.10873787646006876</c:v>
                </c:pt>
                <c:pt idx="24">
                  <c:v>-0.10141183345599618</c:v>
                </c:pt>
                <c:pt idx="25">
                  <c:v>-9.3942684159242423E-2</c:v>
                </c:pt>
                <c:pt idx="26">
                  <c:v>-8.6332595102670051E-2</c:v>
                </c:pt>
                <c:pt idx="27">
                  <c:v>-7.8566546933590262E-2</c:v>
                </c:pt>
                <c:pt idx="28">
                  <c:v>-7.062083661237889E-2</c:v>
                </c:pt>
                <c:pt idx="29">
                  <c:v>-6.2472005351264251E-2</c:v>
                </c:pt>
                <c:pt idx="30">
                  <c:v>-5.4091427127028795E-2</c:v>
                </c:pt>
                <c:pt idx="31">
                  <c:v>-4.5434746743301696E-2</c:v>
                </c:pt>
                <c:pt idx="32">
                  <c:v>-3.6444799482523549E-2</c:v>
                </c:pt>
                <c:pt idx="33">
                  <c:v>-2.7072250200312176E-2</c:v>
                </c:pt>
                <c:pt idx="34">
                  <c:v>-1.7360671795987971E-2</c:v>
                </c:pt>
                <c:pt idx="35">
                  <c:v>-7.9179776080429871E-3</c:v>
                </c:pt>
                <c:pt idx="36">
                  <c:v>-1.4911159410226794E-3</c:v>
                </c:pt>
                <c:pt idx="37">
                  <c:v>-1.1297220389221152E-5</c:v>
                </c:pt>
                <c:pt idx="38">
                  <c:v>-4.9977340741721044E-4</c:v>
                </c:pt>
                <c:pt idx="39">
                  <c:v>-1.1801715861418931E-3</c:v>
                </c:pt>
                <c:pt idx="40">
                  <c:v>-1.6760094105673722E-3</c:v>
                </c:pt>
                <c:pt idx="41">
                  <c:v>-1.9313969352550094E-3</c:v>
                </c:pt>
                <c:pt idx="42">
                  <c:v>-1.9615082508662972E-3</c:v>
                </c:pt>
                <c:pt idx="43">
                  <c:v>-1.7937798320548492E-3</c:v>
                </c:pt>
                <c:pt idx="44">
                  <c:v>-1.4472748565692028E-3</c:v>
                </c:pt>
                <c:pt idx="45">
                  <c:v>-9.3243787325225647E-4</c:v>
                </c:pt>
                <c:pt idx="46">
                  <c:v>-2.6132400566727769E-4</c:v>
                </c:pt>
                <c:pt idx="47">
                  <c:v>5.528345782858865E-4</c:v>
                </c:pt>
                <c:pt idx="48">
                  <c:v>1.507975512796942E-3</c:v>
                </c:pt>
                <c:pt idx="49">
                  <c:v>2.6192101083538869E-3</c:v>
                </c:pt>
                <c:pt idx="50">
                  <c:v>3.9102567590025821E-3</c:v>
                </c:pt>
                <c:pt idx="51">
                  <c:v>5.4045739567994515E-3</c:v>
                </c:pt>
                <c:pt idx="52">
                  <c:v>7.1308596037238468E-3</c:v>
                </c:pt>
                <c:pt idx="53">
                  <c:v>9.1335763001522165E-3</c:v>
                </c:pt>
                <c:pt idx="54">
                  <c:v>1.1469925379624886E-2</c:v>
                </c:pt>
                <c:pt idx="55">
                  <c:v>1.4189057536895571E-2</c:v>
                </c:pt>
                <c:pt idx="56">
                  <c:v>1.7246130181535466E-2</c:v>
                </c:pt>
                <c:pt idx="57">
                  <c:v>2.0025748991269042E-2</c:v>
                </c:pt>
                <c:pt idx="58">
                  <c:v>1.9765895439355481E-2</c:v>
                </c:pt>
                <c:pt idx="59">
                  <c:v>1.4566739086256801E-2</c:v>
                </c:pt>
                <c:pt idx="60">
                  <c:v>7.4181841339710404E-3</c:v>
                </c:pt>
                <c:pt idx="61">
                  <c:v>8.2515042400668932E-5</c:v>
                </c:pt>
                <c:pt idx="62">
                  <c:v>-7.0677227385768865E-3</c:v>
                </c:pt>
                <c:pt idx="63">
                  <c:v>-1.3977487229329334E-2</c:v>
                </c:pt>
                <c:pt idx="64">
                  <c:v>-2.0662140063730759E-2</c:v>
                </c:pt>
                <c:pt idx="65">
                  <c:v>-2.7149109219747766E-2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C6-4B1B-9F40-129B89CBB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23744"/>
        <c:axId val="1"/>
      </c:scatterChart>
      <c:valAx>
        <c:axId val="721623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3290884935677"/>
              <c:y val="0.876712328767123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69135802469133E-2"/>
              <c:y val="0.4219178082191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23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388921292245876"/>
          <c:y val="0.92054794520547945"/>
          <c:w val="0.53549463724441848"/>
          <c:h val="5.47945205479452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AT Peg:   dz'/dt  = V</a:t>
            </a:r>
            <a:r>
              <a:rPr lang="en-AU" sz="12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gamma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38959561846676677"/>
          <c:y val="3.3802816901408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97741373363761E-2"/>
          <c:y val="0.22816932791775957"/>
          <c:w val="0.8693646525947506"/>
          <c:h val="0.569014867152931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2'!$BS$1</c:f>
              <c:strCache>
                <c:ptCount val="1"/>
                <c:pt idx="0">
                  <c:v>Vgamma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2'!$BN$2:$BN$67</c:f>
              <c:numCache>
                <c:formatCode>General</c:formatCode>
                <c:ptCount val="66"/>
                <c:pt idx="0">
                  <c:v>21764.161599999999</c:v>
                </c:pt>
                <c:pt idx="1">
                  <c:v>22337.2016</c:v>
                </c:pt>
                <c:pt idx="2">
                  <c:v>22910.241600000001</c:v>
                </c:pt>
                <c:pt idx="3">
                  <c:v>23483.281600000002</c:v>
                </c:pt>
                <c:pt idx="4">
                  <c:v>24056.321600000003</c:v>
                </c:pt>
                <c:pt idx="5">
                  <c:v>24629.3616</c:v>
                </c:pt>
                <c:pt idx="6">
                  <c:v>25202.401600000001</c:v>
                </c:pt>
                <c:pt idx="7">
                  <c:v>25775.441600000002</c:v>
                </c:pt>
                <c:pt idx="8">
                  <c:v>26348.481600000003</c:v>
                </c:pt>
                <c:pt idx="9">
                  <c:v>26921.5216</c:v>
                </c:pt>
                <c:pt idx="10">
                  <c:v>27494.561600000001</c:v>
                </c:pt>
                <c:pt idx="11">
                  <c:v>28067.601600000002</c:v>
                </c:pt>
                <c:pt idx="12">
                  <c:v>28640.641600000003</c:v>
                </c:pt>
                <c:pt idx="13">
                  <c:v>29213.6816</c:v>
                </c:pt>
                <c:pt idx="14">
                  <c:v>29786.721600000001</c:v>
                </c:pt>
                <c:pt idx="15">
                  <c:v>30359.761600000002</c:v>
                </c:pt>
                <c:pt idx="16">
                  <c:v>30932.801600000003</c:v>
                </c:pt>
                <c:pt idx="17">
                  <c:v>31505.8416</c:v>
                </c:pt>
                <c:pt idx="18">
                  <c:v>32078.881600000001</c:v>
                </c:pt>
                <c:pt idx="19">
                  <c:v>32651.921600000001</c:v>
                </c:pt>
                <c:pt idx="20">
                  <c:v>33224.961600000002</c:v>
                </c:pt>
                <c:pt idx="21">
                  <c:v>33798.001600000003</c:v>
                </c:pt>
                <c:pt idx="22">
                  <c:v>34371.041599999997</c:v>
                </c:pt>
                <c:pt idx="23">
                  <c:v>34944.081600000005</c:v>
                </c:pt>
                <c:pt idx="24">
                  <c:v>35517.121599999999</c:v>
                </c:pt>
                <c:pt idx="25">
                  <c:v>36090.161599999999</c:v>
                </c:pt>
                <c:pt idx="26">
                  <c:v>36663.2016</c:v>
                </c:pt>
                <c:pt idx="27">
                  <c:v>37236.241600000001</c:v>
                </c:pt>
                <c:pt idx="28">
                  <c:v>37809.281600000002</c:v>
                </c:pt>
                <c:pt idx="29">
                  <c:v>38382.321599999996</c:v>
                </c:pt>
                <c:pt idx="30">
                  <c:v>38955.361600000004</c:v>
                </c:pt>
                <c:pt idx="31">
                  <c:v>39528.401599999997</c:v>
                </c:pt>
                <c:pt idx="32">
                  <c:v>40101.441600000006</c:v>
                </c:pt>
                <c:pt idx="33">
                  <c:v>40674.481599999999</c:v>
                </c:pt>
                <c:pt idx="34">
                  <c:v>41247.5216</c:v>
                </c:pt>
                <c:pt idx="35">
                  <c:v>41820.561600000001</c:v>
                </c:pt>
                <c:pt idx="36">
                  <c:v>42393.601600000002</c:v>
                </c:pt>
                <c:pt idx="37">
                  <c:v>42966.641600000003</c:v>
                </c:pt>
                <c:pt idx="38">
                  <c:v>43539.681600000004</c:v>
                </c:pt>
                <c:pt idx="39">
                  <c:v>44112.721600000004</c:v>
                </c:pt>
                <c:pt idx="40">
                  <c:v>44685.761599999998</c:v>
                </c:pt>
                <c:pt idx="41">
                  <c:v>45258.801599999999</c:v>
                </c:pt>
                <c:pt idx="42">
                  <c:v>45831.8416</c:v>
                </c:pt>
                <c:pt idx="43">
                  <c:v>46404.881600000001</c:v>
                </c:pt>
                <c:pt idx="44">
                  <c:v>46977.921600000001</c:v>
                </c:pt>
                <c:pt idx="45">
                  <c:v>47550.961600000002</c:v>
                </c:pt>
                <c:pt idx="46">
                  <c:v>48124.001600000003</c:v>
                </c:pt>
                <c:pt idx="47">
                  <c:v>48697.041600000004</c:v>
                </c:pt>
                <c:pt idx="48">
                  <c:v>49270.081600000005</c:v>
                </c:pt>
                <c:pt idx="49">
                  <c:v>49843.121599999999</c:v>
                </c:pt>
                <c:pt idx="50">
                  <c:v>50416.161599999999</c:v>
                </c:pt>
                <c:pt idx="51">
                  <c:v>50989.2016</c:v>
                </c:pt>
                <c:pt idx="52">
                  <c:v>51562.241600000001</c:v>
                </c:pt>
                <c:pt idx="53">
                  <c:v>52135.281600000002</c:v>
                </c:pt>
                <c:pt idx="54">
                  <c:v>52708.321600000003</c:v>
                </c:pt>
                <c:pt idx="55">
                  <c:v>53281.361600000004</c:v>
                </c:pt>
                <c:pt idx="56">
                  <c:v>53854.401599999997</c:v>
                </c:pt>
                <c:pt idx="57">
                  <c:v>54427.441599999998</c:v>
                </c:pt>
                <c:pt idx="58">
                  <c:v>55000.481599999999</c:v>
                </c:pt>
                <c:pt idx="59">
                  <c:v>55573.5216</c:v>
                </c:pt>
                <c:pt idx="60">
                  <c:v>56146.561600000001</c:v>
                </c:pt>
                <c:pt idx="61">
                  <c:v>56719.601600000002</c:v>
                </c:pt>
                <c:pt idx="62">
                  <c:v>57292.641600000003</c:v>
                </c:pt>
                <c:pt idx="63">
                  <c:v>57865.681600000004</c:v>
                </c:pt>
                <c:pt idx="64">
                  <c:v>58438.721600000004</c:v>
                </c:pt>
                <c:pt idx="65">
                  <c:v>59011.761599999998</c:v>
                </c:pt>
              </c:numCache>
            </c:numRef>
          </c:xVal>
          <c:yVal>
            <c:numRef>
              <c:f>'Active 2'!$BS$2:$BS$67</c:f>
              <c:numCache>
                <c:formatCode>General</c:formatCode>
                <c:ptCount val="66"/>
                <c:pt idx="0">
                  <c:v>0</c:v>
                </c:pt>
                <c:pt idx="1">
                  <c:v>-0.74212947120111494</c:v>
                </c:pt>
                <c:pt idx="2">
                  <c:v>-0.49907714606167869</c:v>
                </c:pt>
                <c:pt idx="3">
                  <c:v>-0.2626374381763848</c:v>
                </c:pt>
                <c:pt idx="4">
                  <c:v>-2.988766221992125E-2</c:v>
                </c:pt>
                <c:pt idx="5">
                  <c:v>0.20673205054785757</c:v>
                </c:pt>
                <c:pt idx="6">
                  <c:v>0.45375624041676232</c:v>
                </c:pt>
                <c:pt idx="7">
                  <c:v>0.71316308505312265</c:v>
                </c:pt>
                <c:pt idx="8">
                  <c:v>0.98639760612807115</c:v>
                </c:pt>
                <c:pt idx="9">
                  <c:v>1.2792036541936043</c:v>
                </c:pt>
                <c:pt idx="10">
                  <c:v>1.5989464969595739</c:v>
                </c:pt>
                <c:pt idx="11">
                  <c:v>1.946144935512939</c:v>
                </c:pt>
                <c:pt idx="12">
                  <c:v>2.2908907910212539</c:v>
                </c:pt>
                <c:pt idx="13">
                  <c:v>2.4414084239889431</c:v>
                </c:pt>
                <c:pt idx="14">
                  <c:v>1.6557226412845625</c:v>
                </c:pt>
                <c:pt idx="15">
                  <c:v>-0.30826734903132291</c:v>
                </c:pt>
                <c:pt idx="16">
                  <c:v>-1.8892384396596096</c:v>
                </c:pt>
                <c:pt idx="17">
                  <c:v>-2.236610629265837</c:v>
                </c:pt>
                <c:pt idx="18">
                  <c:v>-2.0660743588979771</c:v>
                </c:pt>
                <c:pt idx="19">
                  <c:v>-1.7942155763482512</c:v>
                </c:pt>
                <c:pt idx="20">
                  <c:v>-1.5142696207346404</c:v>
                </c:pt>
                <c:pt idx="21">
                  <c:v>-1.2459105342608117</c:v>
                </c:pt>
                <c:pt idx="22">
                  <c:v>-0.98950120489461402</c:v>
                </c:pt>
                <c:pt idx="23">
                  <c:v>-0.74057769147844066</c:v>
                </c:pt>
                <c:pt idx="24">
                  <c:v>-0.49756556906403365</c:v>
                </c:pt>
                <c:pt idx="25">
                  <c:v>-0.26116451015618497</c:v>
                </c:pt>
                <c:pt idx="26">
                  <c:v>-2.8416616502807641E-2</c:v>
                </c:pt>
                <c:pt idx="27">
                  <c:v>0.20825271460050118</c:v>
                </c:pt>
                <c:pt idx="28">
                  <c:v>0.45535283525563947</c:v>
                </c:pt>
                <c:pt idx="29">
                  <c:v>0.71483927088121513</c:v>
                </c:pt>
                <c:pt idx="30">
                  <c:v>0.98817429428541059</c:v>
                </c:pt>
                <c:pt idx="31">
                  <c:v>1.2811291599417907</c:v>
                </c:pt>
                <c:pt idx="32">
                  <c:v>1.6010566165812783</c:v>
                </c:pt>
                <c:pt idx="33">
                  <c:v>1.9483913162777597</c:v>
                </c:pt>
                <c:pt idx="34">
                  <c:v>2.2928422958406856</c:v>
                </c:pt>
                <c:pt idx="35">
                  <c:v>2.4405060208804303</c:v>
                </c:pt>
                <c:pt idx="36">
                  <c:v>1.6460854615772711</c:v>
                </c:pt>
                <c:pt idx="37">
                  <c:v>-0.32140111857200909</c:v>
                </c:pt>
                <c:pt idx="38">
                  <c:v>-1.8949109229066883</c:v>
                </c:pt>
                <c:pt idx="39">
                  <c:v>-2.236391709891441</c:v>
                </c:pt>
                <c:pt idx="40">
                  <c:v>-2.0645009574815512</c:v>
                </c:pt>
                <c:pt idx="41">
                  <c:v>-1.7924367118952247</c:v>
                </c:pt>
                <c:pt idx="42">
                  <c:v>-1.5125349454079435</c:v>
                </c:pt>
                <c:pt idx="43">
                  <c:v>-1.2442605958622455</c:v>
                </c:pt>
                <c:pt idx="44">
                  <c:v>-0.98791224986202042</c:v>
                </c:pt>
                <c:pt idx="45">
                  <c:v>-0.73902613614114387</c:v>
                </c:pt>
                <c:pt idx="46">
                  <c:v>-0.49605427013987341</c:v>
                </c:pt>
                <c:pt idx="47">
                  <c:v>-0.25969174662437527</c:v>
                </c:pt>
                <c:pt idx="48">
                  <c:v>-2.6945410038561185E-2</c:v>
                </c:pt>
                <c:pt idx="49">
                  <c:v>0.20977381301577722</c:v>
                </c:pt>
                <c:pt idx="50">
                  <c:v>0.45694992474298035</c:v>
                </c:pt>
                <c:pt idx="51">
                  <c:v>0.7165159884407809</c:v>
                </c:pt>
                <c:pt idx="52">
                  <c:v>0.98995175518104994</c:v>
                </c:pt>
                <c:pt idx="53">
                  <c:v>1.2830557584365312</c:v>
                </c:pt>
                <c:pt idx="54">
                  <c:v>1.6031678991059448</c:v>
                </c:pt>
                <c:pt idx="55">
                  <c:v>1.9506379383047521</c:v>
                </c:pt>
                <c:pt idx="56">
                  <c:v>2.2947880966047123</c:v>
                </c:pt>
                <c:pt idx="57">
                  <c:v>2.4395661768262706</c:v>
                </c:pt>
                <c:pt idx="58">
                  <c:v>1.6363924325023325</c:v>
                </c:pt>
                <c:pt idx="59">
                  <c:v>-0.3345165443375383</c:v>
                </c:pt>
                <c:pt idx="60">
                  <c:v>-1.9005265267609606</c:v>
                </c:pt>
                <c:pt idx="61">
                  <c:v>-2.2361552493294568</c:v>
                </c:pt>
                <c:pt idx="62">
                  <c:v>-2.0629243985025592</c:v>
                </c:pt>
                <c:pt idx="63">
                  <c:v>-1.7906577140604318</c:v>
                </c:pt>
                <c:pt idx="64">
                  <c:v>-1.5108007848414571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C5-4C69-98ED-25604A478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9336"/>
        <c:axId val="1"/>
      </c:scatterChart>
      <c:valAx>
        <c:axId val="750109336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HJD</a:t>
                </a:r>
              </a:p>
            </c:rich>
          </c:tx>
          <c:layout>
            <c:manualLayout>
              <c:xMode val="edge"/>
              <c:yMode val="edge"/>
              <c:x val="0.51329504043208474"/>
              <c:y val="0.87324061957044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dz'/dt (km/s)</a:t>
                </a:r>
              </a:p>
            </c:rich>
          </c:tx>
          <c:layout>
            <c:manualLayout>
              <c:xMode val="edge"/>
              <c:yMode val="edge"/>
              <c:x val="3.9306358381502891E-2"/>
              <c:y val="0.388732985841558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93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514475141474366"/>
          <c:y val="0.90704343647184937"/>
          <c:w val="0.11445098842413481"/>
          <c:h val="6.7605633802816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Quadratic residuals</a:t>
            </a:r>
          </a:p>
        </c:rich>
      </c:tx>
      <c:layout>
        <c:manualLayout>
          <c:xMode val="edge"/>
          <c:yMode val="edge"/>
          <c:x val="0.36384704519119349"/>
          <c:y val="3.39943342776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3986095017381"/>
          <c:y val="0.21813031161473087"/>
          <c:w val="0.84936268829663963"/>
          <c:h val="0.577903682719546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2'!$AC$20</c:f>
              <c:strCache>
                <c:ptCount val="1"/>
                <c:pt idx="0">
                  <c:v>Q. resid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2'!$F$21:$F$3490</c:f>
              <c:numCache>
                <c:formatCode>General</c:formatCode>
                <c:ptCount val="3470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  <c:pt idx="329">
                  <c:v>1035</c:v>
                </c:pt>
                <c:pt idx="330">
                  <c:v>1336</c:v>
                </c:pt>
                <c:pt idx="331">
                  <c:v>1608</c:v>
                </c:pt>
                <c:pt idx="332">
                  <c:v>1945</c:v>
                </c:pt>
                <c:pt idx="333">
                  <c:v>1621</c:v>
                </c:pt>
                <c:pt idx="334">
                  <c:v>1601</c:v>
                </c:pt>
                <c:pt idx="335">
                  <c:v>1601</c:v>
                </c:pt>
                <c:pt idx="336">
                  <c:v>2557</c:v>
                </c:pt>
                <c:pt idx="337">
                  <c:v>2557</c:v>
                </c:pt>
                <c:pt idx="338">
                  <c:v>2557</c:v>
                </c:pt>
                <c:pt idx="339">
                  <c:v>2661</c:v>
                </c:pt>
                <c:pt idx="340">
                  <c:v>2895</c:v>
                </c:pt>
              </c:numCache>
            </c:numRef>
          </c:xVal>
          <c:yVal>
            <c:numRef>
              <c:f>'Active 2'!$AC$21:$AC$3490</c:f>
              <c:numCache>
                <c:formatCode>General</c:formatCode>
                <c:ptCount val="3470"/>
                <c:pt idx="0">
                  <c:v>3.2810373939139936E-2</c:v>
                </c:pt>
                <c:pt idx="1">
                  <c:v>-1.5820014779773933E-2</c:v>
                </c:pt>
                <c:pt idx="2">
                  <c:v>-1.1820014778959026E-2</c:v>
                </c:pt>
                <c:pt idx="3">
                  <c:v>1.9619493775886343E-2</c:v>
                </c:pt>
                <c:pt idx="4">
                  <c:v>-4.3435207058259595E-2</c:v>
                </c:pt>
                <c:pt idx="5">
                  <c:v>-3.1743994780277951E-2</c:v>
                </c:pt>
                <c:pt idx="6">
                  <c:v>1.5913639374299848E-2</c:v>
                </c:pt>
                <c:pt idx="7">
                  <c:v>6.8114046238735293E-3</c:v>
                </c:pt>
                <c:pt idx="8">
                  <c:v>2.1980215206880149E-3</c:v>
                </c:pt>
                <c:pt idx="9">
                  <c:v>-1.9042047571689869E-3</c:v>
                </c:pt>
                <c:pt idx="10">
                  <c:v>-1.3295031224264064E-2</c:v>
                </c:pt>
                <c:pt idx="11">
                  <c:v>-2.6619333694547498E-2</c:v>
                </c:pt>
                <c:pt idx="12">
                  <c:v>-3.9758417395279466E-3</c:v>
                </c:pt>
                <c:pt idx="13">
                  <c:v>2.7695187308756919E-3</c:v>
                </c:pt>
                <c:pt idx="14">
                  <c:v>-1.0819274435453496E-3</c:v>
                </c:pt>
                <c:pt idx="15">
                  <c:v>-1.1537767937693233E-3</c:v>
                </c:pt>
                <c:pt idx="16">
                  <c:v>9.0988190704933414E-3</c:v>
                </c:pt>
                <c:pt idx="17">
                  <c:v>1.7324923903280054E-2</c:v>
                </c:pt>
                <c:pt idx="18">
                  <c:v>-6.7765318022320331E-3</c:v>
                </c:pt>
                <c:pt idx="19">
                  <c:v>-1.1123891345747289E-2</c:v>
                </c:pt>
                <c:pt idx="20">
                  <c:v>-1.1225305920146117E-2</c:v>
                </c:pt>
                <c:pt idx="21">
                  <c:v>-1.4543585283045279E-2</c:v>
                </c:pt>
                <c:pt idx="22">
                  <c:v>-1.5821923695259893E-2</c:v>
                </c:pt>
                <c:pt idx="23">
                  <c:v>-2.8595059716260557E-2</c:v>
                </c:pt>
                <c:pt idx="24">
                  <c:v>-2.2403429465485042E-2</c:v>
                </c:pt>
                <c:pt idx="25">
                  <c:v>-2.3716865181901359E-2</c:v>
                </c:pt>
                <c:pt idx="26">
                  <c:v>-1.2322997329135998E-2</c:v>
                </c:pt>
                <c:pt idx="27">
                  <c:v>-1.6151038196439205E-2</c:v>
                </c:pt>
                <c:pt idx="28">
                  <c:v>7.9582983324793022E-2</c:v>
                </c:pt>
                <c:pt idx="29">
                  <c:v>-1.4599793755427443E-2</c:v>
                </c:pt>
                <c:pt idx="30">
                  <c:v>-6.7001474197029565E-3</c:v>
                </c:pt>
                <c:pt idx="31">
                  <c:v>-1.4315108287896811E-2</c:v>
                </c:pt>
                <c:pt idx="32">
                  <c:v>-1.2415405097409266E-2</c:v>
                </c:pt>
                <c:pt idx="33">
                  <c:v>-4.022697507730405E-3</c:v>
                </c:pt>
                <c:pt idx="34">
                  <c:v>-1.4122961654100569E-2</c:v>
                </c:pt>
                <c:pt idx="35">
                  <c:v>-8.7245211296892167E-3</c:v>
                </c:pt>
                <c:pt idx="36">
                  <c:v>-2.6027750591497034E-2</c:v>
                </c:pt>
                <c:pt idx="37">
                  <c:v>-1.1127990542375621E-2</c:v>
                </c:pt>
                <c:pt idx="38">
                  <c:v>-3.4309998406354958E-3</c:v>
                </c:pt>
                <c:pt idx="39">
                  <c:v>-3.0934218069773894E-2</c:v>
                </c:pt>
                <c:pt idx="40">
                  <c:v>-1.4535429148998275E-2</c:v>
                </c:pt>
                <c:pt idx="41">
                  <c:v>-5.5391515617265186E-3</c:v>
                </c:pt>
                <c:pt idx="42">
                  <c:v>-1.3762509964102804E-2</c:v>
                </c:pt>
                <c:pt idx="43">
                  <c:v>-1.0762509967129602E-2</c:v>
                </c:pt>
                <c:pt idx="44">
                  <c:v>-1.6223280250547062E-2</c:v>
                </c:pt>
                <c:pt idx="45">
                  <c:v>-1.5499005996672144E-2</c:v>
                </c:pt>
                <c:pt idx="46">
                  <c:v>-1.4099743238576906E-2</c:v>
                </c:pt>
                <c:pt idx="47">
                  <c:v>-1.4099743238576906E-2</c:v>
                </c:pt>
                <c:pt idx="48">
                  <c:v>-1.464075652044744E-2</c:v>
                </c:pt>
                <c:pt idx="49">
                  <c:v>-7.2140315995353199E-3</c:v>
                </c:pt>
                <c:pt idx="50">
                  <c:v>-4.2733908886299909E-4</c:v>
                </c:pt>
                <c:pt idx="51">
                  <c:v>-9.5583009334927471E-3</c:v>
                </c:pt>
                <c:pt idx="52">
                  <c:v>-1.5650556534123894E-2</c:v>
                </c:pt>
                <c:pt idx="53">
                  <c:v>-7.6505565324940794E-3</c:v>
                </c:pt>
                <c:pt idx="54">
                  <c:v>-1.4719193519767387E-2</c:v>
                </c:pt>
                <c:pt idx="55">
                  <c:v>-1.2719193519359934E-2</c:v>
                </c:pt>
                <c:pt idx="56">
                  <c:v>-5.2065433088406554E-3</c:v>
                </c:pt>
                <c:pt idx="57">
                  <c:v>-2.5740630337118542E-3</c:v>
                </c:pt>
                <c:pt idx="58">
                  <c:v>-1.34963597658464E-2</c:v>
                </c:pt>
                <c:pt idx="59">
                  <c:v>-1.1496359765438946E-2</c:v>
                </c:pt>
                <c:pt idx="60">
                  <c:v>-4.6950419597988069E-3</c:v>
                </c:pt>
                <c:pt idx="61">
                  <c:v>-1.4340401537126901E-2</c:v>
                </c:pt>
                <c:pt idx="62">
                  <c:v>-6.3404015354970866E-3</c:v>
                </c:pt>
                <c:pt idx="63">
                  <c:v>-1.3404015381164314E-3</c:v>
                </c:pt>
                <c:pt idx="64">
                  <c:v>-3.6731446098598325E-2</c:v>
                </c:pt>
                <c:pt idx="65">
                  <c:v>-3.8469188412851518E-2</c:v>
                </c:pt>
                <c:pt idx="66">
                  <c:v>-4.2331122870578802E-2</c:v>
                </c:pt>
                <c:pt idx="67">
                  <c:v>-3.4331122868948988E-2</c:v>
                </c:pt>
                <c:pt idx="68">
                  <c:v>-1.6516342689088692E-2</c:v>
                </c:pt>
                <c:pt idx="69">
                  <c:v>-1.4516342688681239E-2</c:v>
                </c:pt>
                <c:pt idx="70">
                  <c:v>-1.3516342692115491E-2</c:v>
                </c:pt>
                <c:pt idx="71">
                  <c:v>-1.0516342687866331E-2</c:v>
                </c:pt>
                <c:pt idx="72">
                  <c:v>2.3922741854249807E-3</c:v>
                </c:pt>
                <c:pt idx="73">
                  <c:v>-2.0074612800260794E-2</c:v>
                </c:pt>
                <c:pt idx="74">
                  <c:v>-1.6450225209971581E-3</c:v>
                </c:pt>
                <c:pt idx="75">
                  <c:v>-6.4502251715545245E-4</c:v>
                </c:pt>
                <c:pt idx="76">
                  <c:v>3.3549774836594548E-3</c:v>
                </c:pt>
                <c:pt idx="77">
                  <c:v>5.3549774840669084E-3</c:v>
                </c:pt>
                <c:pt idx="78">
                  <c:v>8.0203404637185782E-5</c:v>
                </c:pt>
                <c:pt idx="79">
                  <c:v>-3.0861792165162161E-3</c:v>
                </c:pt>
                <c:pt idx="80">
                  <c:v>-6.9048396159940295E-3</c:v>
                </c:pt>
                <c:pt idx="81">
                  <c:v>1.095160385635785E-3</c:v>
                </c:pt>
                <c:pt idx="82">
                  <c:v>1.9211803501130997E-2</c:v>
                </c:pt>
                <c:pt idx="83">
                  <c:v>2.1211803501538451E-2</c:v>
                </c:pt>
                <c:pt idx="84">
                  <c:v>2.2211803498104199E-2</c:v>
                </c:pt>
                <c:pt idx="85">
                  <c:v>2.5211803502353358E-2</c:v>
                </c:pt>
                <c:pt idx="86">
                  <c:v>3.812147585503195E-2</c:v>
                </c:pt>
                <c:pt idx="87">
                  <c:v>1.568308641990071E-2</c:v>
                </c:pt>
                <c:pt idx="88">
                  <c:v>2.4141341850053843E-2</c:v>
                </c:pt>
                <c:pt idx="89">
                  <c:v>3.3503493261226036E-3</c:v>
                </c:pt>
                <c:pt idx="90">
                  <c:v>2.4358122784324338E-2</c:v>
                </c:pt>
                <c:pt idx="91">
                  <c:v>2.7358122781297539E-2</c:v>
                </c:pt>
                <c:pt idx="92">
                  <c:v>-4.6686854291036278E-2</c:v>
                </c:pt>
                <c:pt idx="93">
                  <c:v>5.7284711796188048E-3</c:v>
                </c:pt>
                <c:pt idx="94">
                  <c:v>6.7284711761845528E-3</c:v>
                </c:pt>
                <c:pt idx="95">
                  <c:v>8.7284711765920064E-3</c:v>
                </c:pt>
                <c:pt idx="96">
                  <c:v>8.7284711765920064E-3</c:v>
                </c:pt>
                <c:pt idx="97">
                  <c:v>2.0502345552022072E-2</c:v>
                </c:pt>
                <c:pt idx="98">
                  <c:v>2.150234554858782E-2</c:v>
                </c:pt>
                <c:pt idx="99">
                  <c:v>1.8075779731973024E-2</c:v>
                </c:pt>
                <c:pt idx="100">
                  <c:v>-1.021564654840873E-2</c:v>
                </c:pt>
                <c:pt idx="101">
                  <c:v>-5.6321198138583051E-3</c:v>
                </c:pt>
                <c:pt idx="102">
                  <c:v>-4.4487472463978772E-3</c:v>
                </c:pt>
                <c:pt idx="103">
                  <c:v>2.5512527513902317E-3</c:v>
                </c:pt>
                <c:pt idx="104">
                  <c:v>4.5906214504429221E-4</c:v>
                </c:pt>
                <c:pt idx="105">
                  <c:v>4.5906214504429221E-4</c:v>
                </c:pt>
                <c:pt idx="106">
                  <c:v>1.4590621416100402E-3</c:v>
                </c:pt>
                <c:pt idx="107">
                  <c:v>-1.7489437190130186E-3</c:v>
                </c:pt>
                <c:pt idx="108">
                  <c:v>3.2510562783676367E-3</c:v>
                </c:pt>
                <c:pt idx="109">
                  <c:v>4.2510562749333847E-3</c:v>
                </c:pt>
                <c:pt idx="110">
                  <c:v>-2.0145068591246207E-2</c:v>
                </c:pt>
                <c:pt idx="111">
                  <c:v>3.3826270305792633E-2</c:v>
                </c:pt>
                <c:pt idx="112">
                  <c:v>-6.6348070512782797E-3</c:v>
                </c:pt>
                <c:pt idx="113">
                  <c:v>-6.0009809159909389E-3</c:v>
                </c:pt>
                <c:pt idx="114">
                  <c:v>-2.9979352808815474E-2</c:v>
                </c:pt>
                <c:pt idx="115">
                  <c:v>-7.2053347694530229E-3</c:v>
                </c:pt>
                <c:pt idx="116">
                  <c:v>-5.3053347665193568E-3</c:v>
                </c:pt>
                <c:pt idx="117">
                  <c:v>-3.6706156444030746E-3</c:v>
                </c:pt>
                <c:pt idx="118">
                  <c:v>-3.2706156399560093E-3</c:v>
                </c:pt>
                <c:pt idx="119">
                  <c:v>-7.4109682220710044E-3</c:v>
                </c:pt>
                <c:pt idx="120">
                  <c:v>-1.1390963674562105E-3</c:v>
                </c:pt>
                <c:pt idx="121">
                  <c:v>2.8609036260827392E-3</c:v>
                </c:pt>
                <c:pt idx="122">
                  <c:v>1.7860903625500663E-2</c:v>
                </c:pt>
                <c:pt idx="123">
                  <c:v>8.9973746184831976E-3</c:v>
                </c:pt>
                <c:pt idx="124">
                  <c:v>9.0973746232329428E-3</c:v>
                </c:pt>
                <c:pt idx="125">
                  <c:v>1.0293144027197235E-2</c:v>
                </c:pt>
                <c:pt idx="126">
                  <c:v>1.6893144027814236E-2</c:v>
                </c:pt>
                <c:pt idx="127">
                  <c:v>1.9042306680180074E-2</c:v>
                </c:pt>
                <c:pt idx="128">
                  <c:v>1.8256267371044452E-2</c:v>
                </c:pt>
                <c:pt idx="129">
                  <c:v>6.9643341068236359E-3</c:v>
                </c:pt>
                <c:pt idx="130">
                  <c:v>1.4656440427830542E-2</c:v>
                </c:pt>
                <c:pt idx="131">
                  <c:v>-2.2716801407719617E-3</c:v>
                </c:pt>
                <c:pt idx="132">
                  <c:v>7.7283198612653065E-3</c:v>
                </c:pt>
                <c:pt idx="133">
                  <c:v>2.4325030788342805E-2</c:v>
                </c:pt>
                <c:pt idx="134">
                  <c:v>8.5498468987528914E-3</c:v>
                </c:pt>
                <c:pt idx="135">
                  <c:v>2.082130666058904E-3</c:v>
                </c:pt>
                <c:pt idx="136">
                  <c:v>8.9821306663732253E-3</c:v>
                </c:pt>
                <c:pt idx="137">
                  <c:v>4.3479852684308318E-4</c:v>
                </c:pt>
                <c:pt idx="138">
                  <c:v>7.6347985268547247E-3</c:v>
                </c:pt>
                <c:pt idx="139">
                  <c:v>4.4875667570296041E-4</c:v>
                </c:pt>
                <c:pt idx="140">
                  <c:v>7.4487566734910693E-3</c:v>
                </c:pt>
                <c:pt idx="141">
                  <c:v>7.1097701912179456E-3</c:v>
                </c:pt>
                <c:pt idx="142">
                  <c:v>1.510977019284776E-2</c:v>
                </c:pt>
                <c:pt idx="143">
                  <c:v>7.0396957879358124E-3</c:v>
                </c:pt>
                <c:pt idx="144">
                  <c:v>6.0717658979372868E-3</c:v>
                </c:pt>
                <c:pt idx="145">
                  <c:v>6.2385324573239059E-3</c:v>
                </c:pt>
                <c:pt idx="146">
                  <c:v>1.5522712154152074E-4</c:v>
                </c:pt>
                <c:pt idx="147">
                  <c:v>3.6738718583616638E-2</c:v>
                </c:pt>
                <c:pt idx="148">
                  <c:v>3.0723678268376256E-3</c:v>
                </c:pt>
                <c:pt idx="149">
                  <c:v>-1.442347472967976E-2</c:v>
                </c:pt>
                <c:pt idx="150">
                  <c:v>5.6709067866559382E-3</c:v>
                </c:pt>
                <c:pt idx="151">
                  <c:v>-1.1362318928761161E-2</c:v>
                </c:pt>
                <c:pt idx="152">
                  <c:v>2.0571772384745737E-3</c:v>
                </c:pt>
                <c:pt idx="153">
                  <c:v>-2.3103652604204668E-2</c:v>
                </c:pt>
                <c:pt idx="154">
                  <c:v>1.83160213803506E-2</c:v>
                </c:pt>
                <c:pt idx="155">
                  <c:v>-1.1181353732165208E-2</c:v>
                </c:pt>
                <c:pt idx="156">
                  <c:v>3.8186462672527149E-3</c:v>
                </c:pt>
                <c:pt idx="157">
                  <c:v>-1.9761569660379015E-2</c:v>
                </c:pt>
                <c:pt idx="158">
                  <c:v>1.8238430340086646E-2</c:v>
                </c:pt>
                <c:pt idx="159">
                  <c:v>-1.3998990117242011E-2</c:v>
                </c:pt>
                <c:pt idx="160">
                  <c:v>-1.6188315622265165E-3</c:v>
                </c:pt>
                <c:pt idx="161">
                  <c:v>3.8116843818093715E-4</c:v>
                </c:pt>
                <c:pt idx="162">
                  <c:v>3.3811684351541388E-3</c:v>
                </c:pt>
                <c:pt idx="163">
                  <c:v>-3.7750209949638722E-3</c:v>
                </c:pt>
                <c:pt idx="164">
                  <c:v>1.7725497681097407E-4</c:v>
                </c:pt>
                <c:pt idx="165">
                  <c:v>-1.0824487579207953E-3</c:v>
                </c:pt>
                <c:pt idx="166">
                  <c:v>5.9175512398673136E-3</c:v>
                </c:pt>
                <c:pt idx="167">
                  <c:v>7.9175512402747672E-3</c:v>
                </c:pt>
                <c:pt idx="168">
                  <c:v>8.9175512441164728E-3</c:v>
                </c:pt>
                <c:pt idx="169">
                  <c:v>9.9175512406822208E-3</c:v>
                </c:pt>
                <c:pt idx="170">
                  <c:v>1.291755124493138E-2</c:v>
                </c:pt>
                <c:pt idx="171">
                  <c:v>1.4917551245338834E-2</c:v>
                </c:pt>
                <c:pt idx="172">
                  <c:v>-6.6579565224135565E-3</c:v>
                </c:pt>
                <c:pt idx="173">
                  <c:v>7.3420434804386189E-3</c:v>
                </c:pt>
                <c:pt idx="174">
                  <c:v>-9.7265994025861821E-3</c:v>
                </c:pt>
                <c:pt idx="175">
                  <c:v>-6.7265993983370229E-3</c:v>
                </c:pt>
                <c:pt idx="176">
                  <c:v>-1.6027597379221881E-2</c:v>
                </c:pt>
                <c:pt idx="177">
                  <c:v>-6.3839007892513983E-4</c:v>
                </c:pt>
                <c:pt idx="178">
                  <c:v>-2.1921615623614103E-2</c:v>
                </c:pt>
                <c:pt idx="179">
                  <c:v>-1.992161562320665E-2</c:v>
                </c:pt>
                <c:pt idx="180">
                  <c:v>-5.9216156276304319E-3</c:v>
                </c:pt>
                <c:pt idx="181">
                  <c:v>-4.9216156237887262E-3</c:v>
                </c:pt>
                <c:pt idx="182">
                  <c:v>9.2082265027139398E-5</c:v>
                </c:pt>
                <c:pt idx="183">
                  <c:v>-2.1743578716702863E-3</c:v>
                </c:pt>
                <c:pt idx="184">
                  <c:v>-3.5070517578513066E-2</c:v>
                </c:pt>
                <c:pt idx="185">
                  <c:v>-2.5070517576475798E-2</c:v>
                </c:pt>
                <c:pt idx="186">
                  <c:v>-2.4070517572634093E-2</c:v>
                </c:pt>
                <c:pt idx="187">
                  <c:v>-1.507051757443853E-2</c:v>
                </c:pt>
                <c:pt idx="188">
                  <c:v>-2.4699595331029556E-2</c:v>
                </c:pt>
                <c:pt idx="189">
                  <c:v>-2.369959532718785E-2</c:v>
                </c:pt>
                <c:pt idx="190">
                  <c:v>-2.0699595330214648E-2</c:v>
                </c:pt>
                <c:pt idx="191">
                  <c:v>-1.9699595326372943E-2</c:v>
                </c:pt>
                <c:pt idx="192">
                  <c:v>-1.3781036516486531E-2</c:v>
                </c:pt>
                <c:pt idx="193">
                  <c:v>-3.6882243018530395E-3</c:v>
                </c:pt>
                <c:pt idx="194">
                  <c:v>-3.026965823491988E-2</c:v>
                </c:pt>
                <c:pt idx="195">
                  <c:v>-2.8269658234512426E-2</c:v>
                </c:pt>
                <c:pt idx="196">
                  <c:v>-2.3269658229855814E-2</c:v>
                </c:pt>
                <c:pt idx="197">
                  <c:v>-2.126965822944836E-2</c:v>
                </c:pt>
                <c:pt idx="198">
                  <c:v>-2.126965822944836E-2</c:v>
                </c:pt>
                <c:pt idx="199">
                  <c:v>-1.9269658229040906E-2</c:v>
                </c:pt>
                <c:pt idx="200">
                  <c:v>-1.6269658232067705E-2</c:v>
                </c:pt>
                <c:pt idx="201">
                  <c:v>-1.5269658235501957E-2</c:v>
                </c:pt>
                <c:pt idx="202">
                  <c:v>-1.0269658230845344E-2</c:v>
                </c:pt>
                <c:pt idx="203">
                  <c:v>-7.2696582338721422E-3</c:v>
                </c:pt>
                <c:pt idx="204">
                  <c:v>-5.2696582334646885E-3</c:v>
                </c:pt>
                <c:pt idx="205">
                  <c:v>-5.2696582334646885E-3</c:v>
                </c:pt>
                <c:pt idx="206">
                  <c:v>-3.2696582330572349E-3</c:v>
                </c:pt>
                <c:pt idx="207">
                  <c:v>1.7303417643234204E-3</c:v>
                </c:pt>
                <c:pt idx="208">
                  <c:v>-4.2096061958580427E-3</c:v>
                </c:pt>
                <c:pt idx="209">
                  <c:v>-1.7528119183368718E-3</c:v>
                </c:pt>
                <c:pt idx="210">
                  <c:v>-1.5528119233892967E-3</c:v>
                </c:pt>
                <c:pt idx="211">
                  <c:v>1.3307409201109982E-3</c:v>
                </c:pt>
                <c:pt idx="212">
                  <c:v>-2.3639089298615315E-2</c:v>
                </c:pt>
                <c:pt idx="213">
                  <c:v>-4.2687068055609165E-2</c:v>
                </c:pt>
                <c:pt idx="214">
                  <c:v>-2.7251279623894294E-2</c:v>
                </c:pt>
                <c:pt idx="215">
                  <c:v>-5.1862986061810785E-2</c:v>
                </c:pt>
                <c:pt idx="216">
                  <c:v>9.2288633562570208E-3</c:v>
                </c:pt>
                <c:pt idx="217">
                  <c:v>1.8255148849211415E-2</c:v>
                </c:pt>
                <c:pt idx="218">
                  <c:v>-9.3559905973505733E-3</c:v>
                </c:pt>
                <c:pt idx="219">
                  <c:v>-7.9800328189878825E-3</c:v>
                </c:pt>
                <c:pt idx="220">
                  <c:v>-1.4913222549672117E-2</c:v>
                </c:pt>
                <c:pt idx="221">
                  <c:v>-2.6617052612678493E-2</c:v>
                </c:pt>
                <c:pt idx="222">
                  <c:v>-2.3617052608429334E-2</c:v>
                </c:pt>
                <c:pt idx="223">
                  <c:v>-2.2617052611863586E-2</c:v>
                </c:pt>
                <c:pt idx="224">
                  <c:v>-1.4617052610233772E-2</c:v>
                </c:pt>
                <c:pt idx="225">
                  <c:v>-1.3617052613668024E-2</c:v>
                </c:pt>
                <c:pt idx="226">
                  <c:v>-6.6170526086039572E-3</c:v>
                </c:pt>
                <c:pt idx="227">
                  <c:v>-1.6170526112233019E-3</c:v>
                </c:pt>
                <c:pt idx="228">
                  <c:v>-2.1046859415799066E-2</c:v>
                </c:pt>
                <c:pt idx="229">
                  <c:v>-4.684376633623788E-2</c:v>
                </c:pt>
                <c:pt idx="230">
                  <c:v>-3.4843766341069116E-2</c:v>
                </c:pt>
                <c:pt idx="231">
                  <c:v>-2.6291870586724508E-2</c:v>
                </c:pt>
                <c:pt idx="232">
                  <c:v>-1.6361909055039325E-2</c:v>
                </c:pt>
                <c:pt idx="233">
                  <c:v>-2.0913190124676836E-2</c:v>
                </c:pt>
                <c:pt idx="234">
                  <c:v>-2.1039004710101387E-2</c:v>
                </c:pt>
                <c:pt idx="235">
                  <c:v>-2.9287988257430519E-2</c:v>
                </c:pt>
                <c:pt idx="236">
                  <c:v>-3.2756537703104473E-2</c:v>
                </c:pt>
                <c:pt idx="237">
                  <c:v>-2.5756537705316364E-2</c:v>
                </c:pt>
                <c:pt idx="238">
                  <c:v>-1.8756537700252297E-2</c:v>
                </c:pt>
                <c:pt idx="239">
                  <c:v>-1.6739807280543202E-2</c:v>
                </c:pt>
                <c:pt idx="240">
                  <c:v>-6.7398072857818916E-3</c:v>
                </c:pt>
                <c:pt idx="241">
                  <c:v>-3.1831640568349445E-2</c:v>
                </c:pt>
                <c:pt idx="242">
                  <c:v>-1.5027788411942973E-2</c:v>
                </c:pt>
                <c:pt idx="243">
                  <c:v>-1.9495346799893586E-2</c:v>
                </c:pt>
                <c:pt idx="244">
                  <c:v>-2.4156380792673345E-2</c:v>
                </c:pt>
                <c:pt idx="245">
                  <c:v>-1.4205369235642435E-2</c:v>
                </c:pt>
                <c:pt idx="246">
                  <c:v>-1.0705369229472423E-2</c:v>
                </c:pt>
                <c:pt idx="247">
                  <c:v>-3.329198629002858E-2</c:v>
                </c:pt>
                <c:pt idx="248">
                  <c:v>-2.9091986294266094E-2</c:v>
                </c:pt>
                <c:pt idx="249">
                  <c:v>-2.4991986288701442E-2</c:v>
                </c:pt>
                <c:pt idx="250">
                  <c:v>-2.3591986294964586E-2</c:v>
                </c:pt>
                <c:pt idx="251">
                  <c:v>-1.5191986288887706E-2</c:v>
                </c:pt>
                <c:pt idx="252">
                  <c:v>-2.6935205905628215E-2</c:v>
                </c:pt>
                <c:pt idx="253">
                  <c:v>-2.3335205901984415E-2</c:v>
                </c:pt>
                <c:pt idx="254">
                  <c:v>-2.4438180876963547E-2</c:v>
                </c:pt>
                <c:pt idx="255">
                  <c:v>-2.043818087614864E-2</c:v>
                </c:pt>
                <c:pt idx="256">
                  <c:v>-1.8074187794229622E-2</c:v>
                </c:pt>
                <c:pt idx="257">
                  <c:v>-4.937818635513383E-2</c:v>
                </c:pt>
                <c:pt idx="258">
                  <c:v>-1.856284687953948E-2</c:v>
                </c:pt>
                <c:pt idx="259">
                  <c:v>-1.6462846881658239E-2</c:v>
                </c:pt>
                <c:pt idx="260">
                  <c:v>-1.3062846880237972E-2</c:v>
                </c:pt>
                <c:pt idx="261">
                  <c:v>-1.6054729068257674E-2</c:v>
                </c:pt>
                <c:pt idx="262">
                  <c:v>-4.1129643468488297E-2</c:v>
                </c:pt>
                <c:pt idx="263">
                  <c:v>-1.2329643468441728E-2</c:v>
                </c:pt>
                <c:pt idx="264">
                  <c:v>-1.2329643468441728E-2</c:v>
                </c:pt>
                <c:pt idx="265">
                  <c:v>-1.402756596715031E-2</c:v>
                </c:pt>
                <c:pt idx="266">
                  <c:v>-4.4252533788278023E-2</c:v>
                </c:pt>
                <c:pt idx="267">
                  <c:v>-1.0252533788627269E-2</c:v>
                </c:pt>
                <c:pt idx="268">
                  <c:v>-4.2138004863100841E-2</c:v>
                </c:pt>
                <c:pt idx="269">
                  <c:v>-8.1151200462140152E-3</c:v>
                </c:pt>
                <c:pt idx="270">
                  <c:v>-1.4723298660153383E-2</c:v>
                </c:pt>
                <c:pt idx="271">
                  <c:v>-8.3071940498216854E-3</c:v>
                </c:pt>
                <c:pt idx="272">
                  <c:v>4.9206936118281266E-3</c:v>
                </c:pt>
                <c:pt idx="273">
                  <c:v>-7.0191376091439436E-3</c:v>
                </c:pt>
                <c:pt idx="274">
                  <c:v>-3.9477637729248838E-4</c:v>
                </c:pt>
                <c:pt idx="275">
                  <c:v>-6.3448028993675579E-3</c:v>
                </c:pt>
                <c:pt idx="276">
                  <c:v>-1.9468901970201007E-2</c:v>
                </c:pt>
                <c:pt idx="277">
                  <c:v>-4.2461130456925376E-3</c:v>
                </c:pt>
                <c:pt idx="278">
                  <c:v>-1.3587866327991662E-3</c:v>
                </c:pt>
                <c:pt idx="279">
                  <c:v>-2.0804469378777092E-3</c:v>
                </c:pt>
                <c:pt idx="280">
                  <c:v>5.0195530573841872E-3</c:v>
                </c:pt>
                <c:pt idx="281">
                  <c:v>-1.7814881925844843E-3</c:v>
                </c:pt>
                <c:pt idx="282">
                  <c:v>-1.3449194945423341E-3</c:v>
                </c:pt>
                <c:pt idx="283">
                  <c:v>-1.5701816642695945E-3</c:v>
                </c:pt>
                <c:pt idx="284">
                  <c:v>-2.8060976828297828E-4</c:v>
                </c:pt>
                <c:pt idx="285">
                  <c:v>3.2543984516793262E-3</c:v>
                </c:pt>
                <c:pt idx="286">
                  <c:v>-1.2194165769608481E-2</c:v>
                </c:pt>
                <c:pt idx="287">
                  <c:v>-1.1804165768546773E-2</c:v>
                </c:pt>
                <c:pt idx="288">
                  <c:v>-8.1941657687935737E-3</c:v>
                </c:pt>
                <c:pt idx="289">
                  <c:v>-7.644165771773806E-3</c:v>
                </c:pt>
                <c:pt idx="290">
                  <c:v>-1.1941657710054648E-3</c:v>
                </c:pt>
                <c:pt idx="291">
                  <c:v>-6.9416576908461203E-4</c:v>
                </c:pt>
                <c:pt idx="292">
                  <c:v>2.8058342298094424E-3</c:v>
                </c:pt>
                <c:pt idx="293">
                  <c:v>5.5109822034989306E-3</c:v>
                </c:pt>
                <c:pt idx="294">
                  <c:v>5.6791525395861776E-3</c:v>
                </c:pt>
                <c:pt idx="295">
                  <c:v>-1.8418150257055342E-3</c:v>
                </c:pt>
                <c:pt idx="296">
                  <c:v>7.4742676239875541E-3</c:v>
                </c:pt>
                <c:pt idx="297">
                  <c:v>9.5055498734106653E-3</c:v>
                </c:pt>
                <c:pt idx="298">
                  <c:v>9.5055498734106653E-3</c:v>
                </c:pt>
                <c:pt idx="299">
                  <c:v>-2.2354508452240778E-2</c:v>
                </c:pt>
                <c:pt idx="300">
                  <c:v>-2.151450845163309E-2</c:v>
                </c:pt>
                <c:pt idx="301">
                  <c:v>-1.7354508447584165E-2</c:v>
                </c:pt>
                <c:pt idx="302">
                  <c:v>-1.731450844859465E-2</c:v>
                </c:pt>
                <c:pt idx="303">
                  <c:v>9.6730845330758545E-3</c:v>
                </c:pt>
                <c:pt idx="304">
                  <c:v>1.0609799158617341E-2</c:v>
                </c:pt>
                <c:pt idx="305">
                  <c:v>1.3246357210098668E-2</c:v>
                </c:pt>
                <c:pt idx="306">
                  <c:v>1.3088016765855191E-2</c:v>
                </c:pt>
                <c:pt idx="307">
                  <c:v>1.4020024717378721E-2</c:v>
                </c:pt>
                <c:pt idx="308">
                  <c:v>1.4100024715357751E-2</c:v>
                </c:pt>
                <c:pt idx="309">
                  <c:v>1.5192939624693265E-2</c:v>
                </c:pt>
                <c:pt idx="310">
                  <c:v>1.9462760936601734E-3</c:v>
                </c:pt>
                <c:pt idx="311">
                  <c:v>1.4646276100249281E-2</c:v>
                </c:pt>
                <c:pt idx="312">
                  <c:v>1.4903008537817022E-2</c:v>
                </c:pt>
                <c:pt idx="313">
                  <c:v>1.8573721689440124E-2</c:v>
                </c:pt>
                <c:pt idx="314">
                  <c:v>1.6447955162769725E-2</c:v>
                </c:pt>
                <c:pt idx="315">
                  <c:v>1.2968486505986514E-2</c:v>
                </c:pt>
                <c:pt idx="316">
                  <c:v>5.389025404275008E-3</c:v>
                </c:pt>
                <c:pt idx="317">
                  <c:v>1.2866014490524234E-2</c:v>
                </c:pt>
                <c:pt idx="318">
                  <c:v>1.3835371365049627E-2</c:v>
                </c:pt>
                <c:pt idx="319">
                  <c:v>1.2600208806304823E-2</c:v>
                </c:pt>
                <c:pt idx="320">
                  <c:v>8.5527510731637259E-3</c:v>
                </c:pt>
                <c:pt idx="321">
                  <c:v>1.0206100196731294E-2</c:v>
                </c:pt>
                <c:pt idx="322">
                  <c:v>8.6572814247001181E-3</c:v>
                </c:pt>
                <c:pt idx="323">
                  <c:v>9.4600272736142087E-3</c:v>
                </c:pt>
                <c:pt idx="324">
                  <c:v>1.0148053566517027E-2</c:v>
                </c:pt>
                <c:pt idx="325">
                  <c:v>1.0148053566517027E-2</c:v>
                </c:pt>
                <c:pt idx="326">
                  <c:v>9.5639506628242624E-3</c:v>
                </c:pt>
                <c:pt idx="327">
                  <c:v>1.9332540880518237E-2</c:v>
                </c:pt>
                <c:pt idx="328">
                  <c:v>1.4773456915811419E-2</c:v>
                </c:pt>
                <c:pt idx="329">
                  <c:v>2.1528796441805876E-2</c:v>
                </c:pt>
                <c:pt idx="330">
                  <c:v>2.5877551925624711E-2</c:v>
                </c:pt>
                <c:pt idx="331">
                  <c:v>3.0139135498478031E-2</c:v>
                </c:pt>
                <c:pt idx="332">
                  <c:v>3.8323026976663989E-2</c:v>
                </c:pt>
                <c:pt idx="333">
                  <c:v>3.0341010978454153E-2</c:v>
                </c:pt>
                <c:pt idx="334">
                  <c:v>3.0292825903677566E-2</c:v>
                </c:pt>
                <c:pt idx="335">
                  <c:v>3.0312825590306146E-2</c:v>
                </c:pt>
                <c:pt idx="336">
                  <c:v>4.2313312931549725E-2</c:v>
                </c:pt>
                <c:pt idx="337">
                  <c:v>4.4013312932259858E-2</c:v>
                </c:pt>
                <c:pt idx="338">
                  <c:v>4.6413312937114377E-2</c:v>
                </c:pt>
                <c:pt idx="339">
                  <c:v>5.6953433637803509E-2</c:v>
                </c:pt>
                <c:pt idx="340">
                  <c:v>5.8216544698101579E-2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4B-456F-A561-8B16A8F2BE2E}"/>
            </c:ext>
          </c:extLst>
        </c:ser>
        <c:ser>
          <c:idx val="1"/>
          <c:order val="1"/>
          <c:tx>
            <c:strRef>
              <c:f>'Active 2'!$AZ$1</c:f>
              <c:strCache>
                <c:ptCount val="1"/>
                <c:pt idx="0">
                  <c:v>LiTE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2'!$AW$2:$AW$67</c:f>
              <c:numCache>
                <c:formatCode>General</c:formatCode>
                <c:ptCount val="66"/>
                <c:pt idx="0">
                  <c:v>-30000</c:v>
                </c:pt>
                <c:pt idx="1">
                  <c:v>-29500</c:v>
                </c:pt>
                <c:pt idx="2">
                  <c:v>-29000</c:v>
                </c:pt>
                <c:pt idx="3">
                  <c:v>-28500</c:v>
                </c:pt>
                <c:pt idx="4">
                  <c:v>-28000</c:v>
                </c:pt>
                <c:pt idx="5">
                  <c:v>-27500</c:v>
                </c:pt>
                <c:pt idx="6">
                  <c:v>-27000</c:v>
                </c:pt>
                <c:pt idx="7">
                  <c:v>-26500</c:v>
                </c:pt>
                <c:pt idx="8">
                  <c:v>-26000</c:v>
                </c:pt>
                <c:pt idx="9">
                  <c:v>-25500</c:v>
                </c:pt>
                <c:pt idx="10">
                  <c:v>-25000</c:v>
                </c:pt>
                <c:pt idx="11">
                  <c:v>-24500</c:v>
                </c:pt>
                <c:pt idx="12">
                  <c:v>-24000</c:v>
                </c:pt>
                <c:pt idx="13">
                  <c:v>-23500</c:v>
                </c:pt>
                <c:pt idx="14">
                  <c:v>-23000</c:v>
                </c:pt>
                <c:pt idx="15">
                  <c:v>-22500</c:v>
                </c:pt>
                <c:pt idx="16">
                  <c:v>-22000</c:v>
                </c:pt>
                <c:pt idx="17">
                  <c:v>-21500</c:v>
                </c:pt>
                <c:pt idx="18">
                  <c:v>-21000</c:v>
                </c:pt>
                <c:pt idx="19">
                  <c:v>-20500</c:v>
                </c:pt>
                <c:pt idx="20">
                  <c:v>-20000</c:v>
                </c:pt>
                <c:pt idx="21">
                  <c:v>-19500</c:v>
                </c:pt>
                <c:pt idx="22">
                  <c:v>-19000</c:v>
                </c:pt>
                <c:pt idx="23">
                  <c:v>-18500</c:v>
                </c:pt>
                <c:pt idx="24">
                  <c:v>-18000</c:v>
                </c:pt>
                <c:pt idx="25">
                  <c:v>-17500</c:v>
                </c:pt>
                <c:pt idx="26">
                  <c:v>-17000</c:v>
                </c:pt>
                <c:pt idx="27">
                  <c:v>-16500</c:v>
                </c:pt>
                <c:pt idx="28">
                  <c:v>-16000</c:v>
                </c:pt>
                <c:pt idx="29">
                  <c:v>-15500</c:v>
                </c:pt>
                <c:pt idx="30">
                  <c:v>-15000</c:v>
                </c:pt>
                <c:pt idx="31">
                  <c:v>-14500</c:v>
                </c:pt>
                <c:pt idx="32">
                  <c:v>-14000</c:v>
                </c:pt>
                <c:pt idx="33">
                  <c:v>-13500</c:v>
                </c:pt>
                <c:pt idx="34">
                  <c:v>-13000</c:v>
                </c:pt>
                <c:pt idx="35">
                  <c:v>-12500</c:v>
                </c:pt>
                <c:pt idx="36">
                  <c:v>-12000</c:v>
                </c:pt>
                <c:pt idx="37">
                  <c:v>-11500</c:v>
                </c:pt>
                <c:pt idx="38">
                  <c:v>-11000</c:v>
                </c:pt>
                <c:pt idx="39">
                  <c:v>-10500</c:v>
                </c:pt>
                <c:pt idx="40">
                  <c:v>-10000</c:v>
                </c:pt>
                <c:pt idx="41">
                  <c:v>-9500</c:v>
                </c:pt>
                <c:pt idx="42">
                  <c:v>-9000</c:v>
                </c:pt>
                <c:pt idx="43">
                  <c:v>-8500</c:v>
                </c:pt>
                <c:pt idx="44">
                  <c:v>-8000</c:v>
                </c:pt>
                <c:pt idx="45">
                  <c:v>-7500</c:v>
                </c:pt>
                <c:pt idx="46">
                  <c:v>-7000</c:v>
                </c:pt>
                <c:pt idx="47">
                  <c:v>-6500</c:v>
                </c:pt>
                <c:pt idx="48">
                  <c:v>-6000</c:v>
                </c:pt>
                <c:pt idx="49">
                  <c:v>-5500</c:v>
                </c:pt>
                <c:pt idx="50">
                  <c:v>-5000</c:v>
                </c:pt>
                <c:pt idx="51">
                  <c:v>-4500</c:v>
                </c:pt>
                <c:pt idx="52">
                  <c:v>-4000</c:v>
                </c:pt>
                <c:pt idx="53">
                  <c:v>-3500</c:v>
                </c:pt>
                <c:pt idx="54">
                  <c:v>-3000</c:v>
                </c:pt>
                <c:pt idx="55">
                  <c:v>-2500</c:v>
                </c:pt>
                <c:pt idx="56">
                  <c:v>-2000</c:v>
                </c:pt>
                <c:pt idx="57">
                  <c:v>-1500</c:v>
                </c:pt>
                <c:pt idx="58">
                  <c:v>-1000</c:v>
                </c:pt>
                <c:pt idx="59">
                  <c:v>-500</c:v>
                </c:pt>
                <c:pt idx="60">
                  <c:v>0</c:v>
                </c:pt>
                <c:pt idx="61">
                  <c:v>500</c:v>
                </c:pt>
                <c:pt idx="62">
                  <c:v>1000</c:v>
                </c:pt>
                <c:pt idx="63">
                  <c:v>1500</c:v>
                </c:pt>
                <c:pt idx="64">
                  <c:v>2000</c:v>
                </c:pt>
                <c:pt idx="65">
                  <c:v>2500</c:v>
                </c:pt>
              </c:numCache>
            </c:numRef>
          </c:xVal>
          <c:yVal>
            <c:numRef>
              <c:f>'Active 2'!$AZ$2:$AZ$67</c:f>
              <c:numCache>
                <c:formatCode>General</c:formatCode>
                <c:ptCount val="66"/>
                <c:pt idx="0">
                  <c:v>-9.6255188362489238E-3</c:v>
                </c:pt>
                <c:pt idx="1">
                  <c:v>-1.1278289176712468E-2</c:v>
                </c:pt>
                <c:pt idx="2">
                  <c:v>-1.2460651317429504E-2</c:v>
                </c:pt>
                <c:pt idx="3">
                  <c:v>-1.3184896961907035E-2</c:v>
                </c:pt>
                <c:pt idx="4">
                  <c:v>-1.3463996367913478E-2</c:v>
                </c:pt>
                <c:pt idx="5">
                  <c:v>-1.3299075801630394E-2</c:v>
                </c:pt>
                <c:pt idx="6">
                  <c:v>-1.2674224806273849E-2</c:v>
                </c:pt>
                <c:pt idx="7">
                  <c:v>-1.156560596157425E-2</c:v>
                </c:pt>
                <c:pt idx="8">
                  <c:v>-9.9497516445482392E-3</c:v>
                </c:pt>
                <c:pt idx="9">
                  <c:v>-7.7973040668033889E-3</c:v>
                </c:pt>
                <c:pt idx="10">
                  <c:v>-5.062852564554225E-3</c:v>
                </c:pt>
                <c:pt idx="11">
                  <c:v>-1.6889020626852844E-3</c:v>
                </c:pt>
                <c:pt idx="12">
                  <c:v>2.3719400610880152E-3</c:v>
                </c:pt>
                <c:pt idx="13">
                  <c:v>7.0629116632268275E-3</c:v>
                </c:pt>
                <c:pt idx="14">
                  <c:v>1.1698771282972158E-2</c:v>
                </c:pt>
                <c:pt idx="15">
                  <c:v>1.3388213678971542E-2</c:v>
                </c:pt>
                <c:pt idx="16">
                  <c:v>1.0521107805046098E-2</c:v>
                </c:pt>
                <c:pt idx="17">
                  <c:v>6.1708190425546015E-3</c:v>
                </c:pt>
                <c:pt idx="18">
                  <c:v>1.9766587717494738E-3</c:v>
                </c:pt>
                <c:pt idx="19">
                  <c:v>-1.7221359615980545E-3</c:v>
                </c:pt>
                <c:pt idx="20">
                  <c:v>-4.8777231873878791E-3</c:v>
                </c:pt>
                <c:pt idx="21">
                  <c:v>-7.5070497180365842E-3</c:v>
                </c:pt>
                <c:pt idx="22">
                  <c:v>-9.637433671073295E-3</c:v>
                </c:pt>
                <c:pt idx="23">
                  <c:v>-1.1287208187721987E-2</c:v>
                </c:pt>
                <c:pt idx="24">
                  <c:v>-1.2466637939905332E-2</c:v>
                </c:pt>
                <c:pt idx="25">
                  <c:v>-1.3188041345698341E-2</c:v>
                </c:pt>
                <c:pt idx="26">
                  <c:v>-1.346435601257134E-2</c:v>
                </c:pt>
                <c:pt idx="27">
                  <c:v>-1.3296600398503463E-2</c:v>
                </c:pt>
                <c:pt idx="28">
                  <c:v>-1.2668775108740192E-2</c:v>
                </c:pt>
                <c:pt idx="29">
                  <c:v>-1.1557031140404194E-2</c:v>
                </c:pt>
                <c:pt idx="30">
                  <c:v>-9.9378984701683857E-3</c:v>
                </c:pt>
                <c:pt idx="31">
                  <c:v>-7.7819418230887774E-3</c:v>
                </c:pt>
                <c:pt idx="32">
                  <c:v>-5.0436434447480843E-3</c:v>
                </c:pt>
                <c:pt idx="33">
                  <c:v>-1.6654785993171978E-3</c:v>
                </c:pt>
                <c:pt idx="34">
                  <c:v>2.3997309544505959E-3</c:v>
                </c:pt>
                <c:pt idx="35">
                  <c:v>7.0937903954064584E-3</c:v>
                </c:pt>
                <c:pt idx="36">
                  <c:v>1.1723114755819422E-2</c:v>
                </c:pt>
                <c:pt idx="37">
                  <c:v>1.338227581475473E-2</c:v>
                </c:pt>
                <c:pt idx="38">
                  <c:v>1.0495276775909392E-2</c:v>
                </c:pt>
                <c:pt idx="39">
                  <c:v>6.1432107796717296E-3</c:v>
                </c:pt>
                <c:pt idx="40">
                  <c:v>1.9516640730014906E-3</c:v>
                </c:pt>
                <c:pt idx="41">
                  <c:v>-1.7437334114964198E-3</c:v>
                </c:pt>
                <c:pt idx="42">
                  <c:v>-4.8959221495614496E-3</c:v>
                </c:pt>
                <c:pt idx="43">
                  <c:v>-7.5220202456068802E-3</c:v>
                </c:pt>
                <c:pt idx="44">
                  <c:v>-9.6493294285807975E-3</c:v>
                </c:pt>
                <c:pt idx="45">
                  <c:v>-1.1296108483346431E-2</c:v>
                </c:pt>
                <c:pt idx="46">
                  <c:v>-1.2472606342276276E-2</c:v>
                </c:pt>
                <c:pt idx="47">
                  <c:v>-1.3191168076419457E-2</c:v>
                </c:pt>
                <c:pt idx="48">
                  <c:v>-1.3464698065513822E-2</c:v>
                </c:pt>
                <c:pt idx="49">
                  <c:v>-1.3294106728209441E-2</c:v>
                </c:pt>
                <c:pt idx="50">
                  <c:v>-1.2663306160110088E-2</c:v>
                </c:pt>
                <c:pt idx="51">
                  <c:v>-1.1548436162377987E-2</c:v>
                </c:pt>
                <c:pt idx="52">
                  <c:v>-9.9260240133360496E-3</c:v>
                </c:pt>
                <c:pt idx="53">
                  <c:v>-7.7665564704516568E-3</c:v>
                </c:pt>
                <c:pt idx="54">
                  <c:v>-5.0244088679062453E-3</c:v>
                </c:pt>
                <c:pt idx="55">
                  <c:v>-1.6420275844271734E-3</c:v>
                </c:pt>
                <c:pt idx="56">
                  <c:v>2.4275482265347544E-3</c:v>
                </c:pt>
                <c:pt idx="57">
                  <c:v>7.1246748880952103E-3</c:v>
                </c:pt>
                <c:pt idx="58">
                  <c:v>1.1747341572991609E-2</c:v>
                </c:pt>
                <c:pt idx="59">
                  <c:v>1.3376130351569463E-2</c:v>
                </c:pt>
                <c:pt idx="60">
                  <c:v>1.0469399169210386E-2</c:v>
                </c:pt>
                <c:pt idx="61">
                  <c:v>6.1156122122687792E-3</c:v>
                </c:pt>
                <c:pt idx="62">
                  <c:v>1.9266898087053634E-3</c:v>
                </c:pt>
                <c:pt idx="63">
                  <c:v>-1.7653091031839406E-3</c:v>
                </c:pt>
                <c:pt idx="64">
                  <c:v>-4.9141001677292431E-3</c:v>
                </c:pt>
                <c:pt idx="65">
                  <c:v>-7.5369709814875696E-3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4B-456F-A561-8B16A8F2B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29344"/>
        <c:axId val="1"/>
      </c:scatterChart>
      <c:valAx>
        <c:axId val="750129344"/>
        <c:scaling>
          <c:orientation val="minMax"/>
          <c:min val="-1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48435689455385"/>
              <c:y val="0.87252124645892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349942062572425E-2"/>
              <c:y val="0.42209631728045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293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19119351100811"/>
          <c:y val="0.9178470254957507"/>
          <c:w val="0.16570104287369647"/>
          <c:h val="5.66572237960339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Quadratic residuals</a:t>
            </a:r>
          </a:p>
        </c:rich>
      </c:tx>
      <c:layout>
        <c:manualLayout>
          <c:xMode val="edge"/>
          <c:yMode val="edge"/>
          <c:x val="0.29706444725497394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7118545442279"/>
          <c:y val="0.270834435361472"/>
          <c:w val="0.82038134914276561"/>
          <c:h val="0.500002034513486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2'!$AC$20</c:f>
              <c:strCache>
                <c:ptCount val="1"/>
                <c:pt idx="0">
                  <c:v>Q. resid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2'!$F$21:$F$3490</c:f>
              <c:numCache>
                <c:formatCode>General</c:formatCode>
                <c:ptCount val="3470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  <c:pt idx="329">
                  <c:v>1035</c:v>
                </c:pt>
                <c:pt idx="330">
                  <c:v>1336</c:v>
                </c:pt>
                <c:pt idx="331">
                  <c:v>1608</c:v>
                </c:pt>
                <c:pt idx="332">
                  <c:v>1945</c:v>
                </c:pt>
                <c:pt idx="333">
                  <c:v>1621</c:v>
                </c:pt>
                <c:pt idx="334">
                  <c:v>1601</c:v>
                </c:pt>
                <c:pt idx="335">
                  <c:v>1601</c:v>
                </c:pt>
                <c:pt idx="336">
                  <c:v>2557</c:v>
                </c:pt>
                <c:pt idx="337">
                  <c:v>2557</c:v>
                </c:pt>
                <c:pt idx="338">
                  <c:v>2557</c:v>
                </c:pt>
                <c:pt idx="339">
                  <c:v>2661</c:v>
                </c:pt>
                <c:pt idx="340">
                  <c:v>2895</c:v>
                </c:pt>
              </c:numCache>
            </c:numRef>
          </c:xVal>
          <c:yVal>
            <c:numRef>
              <c:f>'Active 2'!$AC$21:$AC$3490</c:f>
              <c:numCache>
                <c:formatCode>General</c:formatCode>
                <c:ptCount val="3470"/>
                <c:pt idx="0">
                  <c:v>3.2810373939139936E-2</c:v>
                </c:pt>
                <c:pt idx="1">
                  <c:v>-1.5820014779773933E-2</c:v>
                </c:pt>
                <c:pt idx="2">
                  <c:v>-1.1820014778959026E-2</c:v>
                </c:pt>
                <c:pt idx="3">
                  <c:v>1.9619493775886343E-2</c:v>
                </c:pt>
                <c:pt idx="4">
                  <c:v>-4.3435207058259595E-2</c:v>
                </c:pt>
                <c:pt idx="5">
                  <c:v>-3.1743994780277951E-2</c:v>
                </c:pt>
                <c:pt idx="6">
                  <c:v>1.5913639374299848E-2</c:v>
                </c:pt>
                <c:pt idx="7">
                  <c:v>6.8114046238735293E-3</c:v>
                </c:pt>
                <c:pt idx="8">
                  <c:v>2.1980215206880149E-3</c:v>
                </c:pt>
                <c:pt idx="9">
                  <c:v>-1.9042047571689869E-3</c:v>
                </c:pt>
                <c:pt idx="10">
                  <c:v>-1.3295031224264064E-2</c:v>
                </c:pt>
                <c:pt idx="11">
                  <c:v>-2.6619333694547498E-2</c:v>
                </c:pt>
                <c:pt idx="12">
                  <c:v>-3.9758417395279466E-3</c:v>
                </c:pt>
                <c:pt idx="13">
                  <c:v>2.7695187308756919E-3</c:v>
                </c:pt>
                <c:pt idx="14">
                  <c:v>-1.0819274435453496E-3</c:v>
                </c:pt>
                <c:pt idx="15">
                  <c:v>-1.1537767937693233E-3</c:v>
                </c:pt>
                <c:pt idx="16">
                  <c:v>9.0988190704933414E-3</c:v>
                </c:pt>
                <c:pt idx="17">
                  <c:v>1.7324923903280054E-2</c:v>
                </c:pt>
                <c:pt idx="18">
                  <c:v>-6.7765318022320331E-3</c:v>
                </c:pt>
                <c:pt idx="19">
                  <c:v>-1.1123891345747289E-2</c:v>
                </c:pt>
                <c:pt idx="20">
                  <c:v>-1.1225305920146117E-2</c:v>
                </c:pt>
                <c:pt idx="21">
                  <c:v>-1.4543585283045279E-2</c:v>
                </c:pt>
                <c:pt idx="22">
                  <c:v>-1.5821923695259893E-2</c:v>
                </c:pt>
                <c:pt idx="23">
                  <c:v>-2.8595059716260557E-2</c:v>
                </c:pt>
                <c:pt idx="24">
                  <c:v>-2.2403429465485042E-2</c:v>
                </c:pt>
                <c:pt idx="25">
                  <c:v>-2.3716865181901359E-2</c:v>
                </c:pt>
                <c:pt idx="26">
                  <c:v>-1.2322997329135998E-2</c:v>
                </c:pt>
                <c:pt idx="27">
                  <c:v>-1.6151038196439205E-2</c:v>
                </c:pt>
                <c:pt idx="28">
                  <c:v>7.9582983324793022E-2</c:v>
                </c:pt>
                <c:pt idx="29">
                  <c:v>-1.4599793755427443E-2</c:v>
                </c:pt>
                <c:pt idx="30">
                  <c:v>-6.7001474197029565E-3</c:v>
                </c:pt>
                <c:pt idx="31">
                  <c:v>-1.4315108287896811E-2</c:v>
                </c:pt>
                <c:pt idx="32">
                  <c:v>-1.2415405097409266E-2</c:v>
                </c:pt>
                <c:pt idx="33">
                  <c:v>-4.022697507730405E-3</c:v>
                </c:pt>
                <c:pt idx="34">
                  <c:v>-1.4122961654100569E-2</c:v>
                </c:pt>
                <c:pt idx="35">
                  <c:v>-8.7245211296892167E-3</c:v>
                </c:pt>
                <c:pt idx="36">
                  <c:v>-2.6027750591497034E-2</c:v>
                </c:pt>
                <c:pt idx="37">
                  <c:v>-1.1127990542375621E-2</c:v>
                </c:pt>
                <c:pt idx="38">
                  <c:v>-3.4309998406354958E-3</c:v>
                </c:pt>
                <c:pt idx="39">
                  <c:v>-3.0934218069773894E-2</c:v>
                </c:pt>
                <c:pt idx="40">
                  <c:v>-1.4535429148998275E-2</c:v>
                </c:pt>
                <c:pt idx="41">
                  <c:v>-5.5391515617265186E-3</c:v>
                </c:pt>
                <c:pt idx="42">
                  <c:v>-1.3762509964102804E-2</c:v>
                </c:pt>
                <c:pt idx="43">
                  <c:v>-1.0762509967129602E-2</c:v>
                </c:pt>
                <c:pt idx="44">
                  <c:v>-1.6223280250547062E-2</c:v>
                </c:pt>
                <c:pt idx="45">
                  <c:v>-1.5499005996672144E-2</c:v>
                </c:pt>
                <c:pt idx="46">
                  <c:v>-1.4099743238576906E-2</c:v>
                </c:pt>
                <c:pt idx="47">
                  <c:v>-1.4099743238576906E-2</c:v>
                </c:pt>
                <c:pt idx="48">
                  <c:v>-1.464075652044744E-2</c:v>
                </c:pt>
                <c:pt idx="49">
                  <c:v>-7.2140315995353199E-3</c:v>
                </c:pt>
                <c:pt idx="50">
                  <c:v>-4.2733908886299909E-4</c:v>
                </c:pt>
                <c:pt idx="51">
                  <c:v>-9.5583009334927471E-3</c:v>
                </c:pt>
                <c:pt idx="52">
                  <c:v>-1.5650556534123894E-2</c:v>
                </c:pt>
                <c:pt idx="53">
                  <c:v>-7.6505565324940794E-3</c:v>
                </c:pt>
                <c:pt idx="54">
                  <c:v>-1.4719193519767387E-2</c:v>
                </c:pt>
                <c:pt idx="55">
                  <c:v>-1.2719193519359934E-2</c:v>
                </c:pt>
                <c:pt idx="56">
                  <c:v>-5.2065433088406554E-3</c:v>
                </c:pt>
                <c:pt idx="57">
                  <c:v>-2.5740630337118542E-3</c:v>
                </c:pt>
                <c:pt idx="58">
                  <c:v>-1.34963597658464E-2</c:v>
                </c:pt>
                <c:pt idx="59">
                  <c:v>-1.1496359765438946E-2</c:v>
                </c:pt>
                <c:pt idx="60">
                  <c:v>-4.6950419597988069E-3</c:v>
                </c:pt>
                <c:pt idx="61">
                  <c:v>-1.4340401537126901E-2</c:v>
                </c:pt>
                <c:pt idx="62">
                  <c:v>-6.3404015354970866E-3</c:v>
                </c:pt>
                <c:pt idx="63">
                  <c:v>-1.3404015381164314E-3</c:v>
                </c:pt>
                <c:pt idx="64">
                  <c:v>-3.6731446098598325E-2</c:v>
                </c:pt>
                <c:pt idx="65">
                  <c:v>-3.8469188412851518E-2</c:v>
                </c:pt>
                <c:pt idx="66">
                  <c:v>-4.2331122870578802E-2</c:v>
                </c:pt>
                <c:pt idx="67">
                  <c:v>-3.4331122868948988E-2</c:v>
                </c:pt>
                <c:pt idx="68">
                  <c:v>-1.6516342689088692E-2</c:v>
                </c:pt>
                <c:pt idx="69">
                  <c:v>-1.4516342688681239E-2</c:v>
                </c:pt>
                <c:pt idx="70">
                  <c:v>-1.3516342692115491E-2</c:v>
                </c:pt>
                <c:pt idx="71">
                  <c:v>-1.0516342687866331E-2</c:v>
                </c:pt>
                <c:pt idx="72">
                  <c:v>2.3922741854249807E-3</c:v>
                </c:pt>
                <c:pt idx="73">
                  <c:v>-2.0074612800260794E-2</c:v>
                </c:pt>
                <c:pt idx="74">
                  <c:v>-1.6450225209971581E-3</c:v>
                </c:pt>
                <c:pt idx="75">
                  <c:v>-6.4502251715545245E-4</c:v>
                </c:pt>
                <c:pt idx="76">
                  <c:v>3.3549774836594548E-3</c:v>
                </c:pt>
                <c:pt idx="77">
                  <c:v>5.3549774840669084E-3</c:v>
                </c:pt>
                <c:pt idx="78">
                  <c:v>8.0203404637185782E-5</c:v>
                </c:pt>
                <c:pt idx="79">
                  <c:v>-3.0861792165162161E-3</c:v>
                </c:pt>
                <c:pt idx="80">
                  <c:v>-6.9048396159940295E-3</c:v>
                </c:pt>
                <c:pt idx="81">
                  <c:v>1.095160385635785E-3</c:v>
                </c:pt>
                <c:pt idx="82">
                  <c:v>1.9211803501130997E-2</c:v>
                </c:pt>
                <c:pt idx="83">
                  <c:v>2.1211803501538451E-2</c:v>
                </c:pt>
                <c:pt idx="84">
                  <c:v>2.2211803498104199E-2</c:v>
                </c:pt>
                <c:pt idx="85">
                  <c:v>2.5211803502353358E-2</c:v>
                </c:pt>
                <c:pt idx="86">
                  <c:v>3.812147585503195E-2</c:v>
                </c:pt>
                <c:pt idx="87">
                  <c:v>1.568308641990071E-2</c:v>
                </c:pt>
                <c:pt idx="88">
                  <c:v>2.4141341850053843E-2</c:v>
                </c:pt>
                <c:pt idx="89">
                  <c:v>3.3503493261226036E-3</c:v>
                </c:pt>
                <c:pt idx="90">
                  <c:v>2.4358122784324338E-2</c:v>
                </c:pt>
                <c:pt idx="91">
                  <c:v>2.7358122781297539E-2</c:v>
                </c:pt>
                <c:pt idx="92">
                  <c:v>-4.6686854291036278E-2</c:v>
                </c:pt>
                <c:pt idx="93">
                  <c:v>5.7284711796188048E-3</c:v>
                </c:pt>
                <c:pt idx="94">
                  <c:v>6.7284711761845528E-3</c:v>
                </c:pt>
                <c:pt idx="95">
                  <c:v>8.7284711765920064E-3</c:v>
                </c:pt>
                <c:pt idx="96">
                  <c:v>8.7284711765920064E-3</c:v>
                </c:pt>
                <c:pt idx="97">
                  <c:v>2.0502345552022072E-2</c:v>
                </c:pt>
                <c:pt idx="98">
                  <c:v>2.150234554858782E-2</c:v>
                </c:pt>
                <c:pt idx="99">
                  <c:v>1.8075779731973024E-2</c:v>
                </c:pt>
                <c:pt idx="100">
                  <c:v>-1.021564654840873E-2</c:v>
                </c:pt>
                <c:pt idx="101">
                  <c:v>-5.6321198138583051E-3</c:v>
                </c:pt>
                <c:pt idx="102">
                  <c:v>-4.4487472463978772E-3</c:v>
                </c:pt>
                <c:pt idx="103">
                  <c:v>2.5512527513902317E-3</c:v>
                </c:pt>
                <c:pt idx="104">
                  <c:v>4.5906214504429221E-4</c:v>
                </c:pt>
                <c:pt idx="105">
                  <c:v>4.5906214504429221E-4</c:v>
                </c:pt>
                <c:pt idx="106">
                  <c:v>1.4590621416100402E-3</c:v>
                </c:pt>
                <c:pt idx="107">
                  <c:v>-1.7489437190130186E-3</c:v>
                </c:pt>
                <c:pt idx="108">
                  <c:v>3.2510562783676367E-3</c:v>
                </c:pt>
                <c:pt idx="109">
                  <c:v>4.2510562749333847E-3</c:v>
                </c:pt>
                <c:pt idx="110">
                  <c:v>-2.0145068591246207E-2</c:v>
                </c:pt>
                <c:pt idx="111">
                  <c:v>3.3826270305792633E-2</c:v>
                </c:pt>
                <c:pt idx="112">
                  <c:v>-6.6348070512782797E-3</c:v>
                </c:pt>
                <c:pt idx="113">
                  <c:v>-6.0009809159909389E-3</c:v>
                </c:pt>
                <c:pt idx="114">
                  <c:v>-2.9979352808815474E-2</c:v>
                </c:pt>
                <c:pt idx="115">
                  <c:v>-7.2053347694530229E-3</c:v>
                </c:pt>
                <c:pt idx="116">
                  <c:v>-5.3053347665193568E-3</c:v>
                </c:pt>
                <c:pt idx="117">
                  <c:v>-3.6706156444030746E-3</c:v>
                </c:pt>
                <c:pt idx="118">
                  <c:v>-3.2706156399560093E-3</c:v>
                </c:pt>
                <c:pt idx="119">
                  <c:v>-7.4109682220710044E-3</c:v>
                </c:pt>
                <c:pt idx="120">
                  <c:v>-1.1390963674562105E-3</c:v>
                </c:pt>
                <c:pt idx="121">
                  <c:v>2.8609036260827392E-3</c:v>
                </c:pt>
                <c:pt idx="122">
                  <c:v>1.7860903625500663E-2</c:v>
                </c:pt>
                <c:pt idx="123">
                  <c:v>8.9973746184831976E-3</c:v>
                </c:pt>
                <c:pt idx="124">
                  <c:v>9.0973746232329428E-3</c:v>
                </c:pt>
                <c:pt idx="125">
                  <c:v>1.0293144027197235E-2</c:v>
                </c:pt>
                <c:pt idx="126">
                  <c:v>1.6893144027814236E-2</c:v>
                </c:pt>
                <c:pt idx="127">
                  <c:v>1.9042306680180074E-2</c:v>
                </c:pt>
                <c:pt idx="128">
                  <c:v>1.8256267371044452E-2</c:v>
                </c:pt>
                <c:pt idx="129">
                  <c:v>6.9643341068236359E-3</c:v>
                </c:pt>
                <c:pt idx="130">
                  <c:v>1.4656440427830542E-2</c:v>
                </c:pt>
                <c:pt idx="131">
                  <c:v>-2.2716801407719617E-3</c:v>
                </c:pt>
                <c:pt idx="132">
                  <c:v>7.7283198612653065E-3</c:v>
                </c:pt>
                <c:pt idx="133">
                  <c:v>2.4325030788342805E-2</c:v>
                </c:pt>
                <c:pt idx="134">
                  <c:v>8.5498468987528914E-3</c:v>
                </c:pt>
                <c:pt idx="135">
                  <c:v>2.082130666058904E-3</c:v>
                </c:pt>
                <c:pt idx="136">
                  <c:v>8.9821306663732253E-3</c:v>
                </c:pt>
                <c:pt idx="137">
                  <c:v>4.3479852684308318E-4</c:v>
                </c:pt>
                <c:pt idx="138">
                  <c:v>7.6347985268547247E-3</c:v>
                </c:pt>
                <c:pt idx="139">
                  <c:v>4.4875667570296041E-4</c:v>
                </c:pt>
                <c:pt idx="140">
                  <c:v>7.4487566734910693E-3</c:v>
                </c:pt>
                <c:pt idx="141">
                  <c:v>7.1097701912179456E-3</c:v>
                </c:pt>
                <c:pt idx="142">
                  <c:v>1.510977019284776E-2</c:v>
                </c:pt>
                <c:pt idx="143">
                  <c:v>7.0396957879358124E-3</c:v>
                </c:pt>
                <c:pt idx="144">
                  <c:v>6.0717658979372868E-3</c:v>
                </c:pt>
                <c:pt idx="145">
                  <c:v>6.2385324573239059E-3</c:v>
                </c:pt>
                <c:pt idx="146">
                  <c:v>1.5522712154152074E-4</c:v>
                </c:pt>
                <c:pt idx="147">
                  <c:v>3.6738718583616638E-2</c:v>
                </c:pt>
                <c:pt idx="148">
                  <c:v>3.0723678268376256E-3</c:v>
                </c:pt>
                <c:pt idx="149">
                  <c:v>-1.442347472967976E-2</c:v>
                </c:pt>
                <c:pt idx="150">
                  <c:v>5.6709067866559382E-3</c:v>
                </c:pt>
                <c:pt idx="151">
                  <c:v>-1.1362318928761161E-2</c:v>
                </c:pt>
                <c:pt idx="152">
                  <c:v>2.0571772384745737E-3</c:v>
                </c:pt>
                <c:pt idx="153">
                  <c:v>-2.3103652604204668E-2</c:v>
                </c:pt>
                <c:pt idx="154">
                  <c:v>1.83160213803506E-2</c:v>
                </c:pt>
                <c:pt idx="155">
                  <c:v>-1.1181353732165208E-2</c:v>
                </c:pt>
                <c:pt idx="156">
                  <c:v>3.8186462672527149E-3</c:v>
                </c:pt>
                <c:pt idx="157">
                  <c:v>-1.9761569660379015E-2</c:v>
                </c:pt>
                <c:pt idx="158">
                  <c:v>1.8238430340086646E-2</c:v>
                </c:pt>
                <c:pt idx="159">
                  <c:v>-1.3998990117242011E-2</c:v>
                </c:pt>
                <c:pt idx="160">
                  <c:v>-1.6188315622265165E-3</c:v>
                </c:pt>
                <c:pt idx="161">
                  <c:v>3.8116843818093715E-4</c:v>
                </c:pt>
                <c:pt idx="162">
                  <c:v>3.3811684351541388E-3</c:v>
                </c:pt>
                <c:pt idx="163">
                  <c:v>-3.7750209949638722E-3</c:v>
                </c:pt>
                <c:pt idx="164">
                  <c:v>1.7725497681097407E-4</c:v>
                </c:pt>
                <c:pt idx="165">
                  <c:v>-1.0824487579207953E-3</c:v>
                </c:pt>
                <c:pt idx="166">
                  <c:v>5.9175512398673136E-3</c:v>
                </c:pt>
                <c:pt idx="167">
                  <c:v>7.9175512402747672E-3</c:v>
                </c:pt>
                <c:pt idx="168">
                  <c:v>8.9175512441164728E-3</c:v>
                </c:pt>
                <c:pt idx="169">
                  <c:v>9.9175512406822208E-3</c:v>
                </c:pt>
                <c:pt idx="170">
                  <c:v>1.291755124493138E-2</c:v>
                </c:pt>
                <c:pt idx="171">
                  <c:v>1.4917551245338834E-2</c:v>
                </c:pt>
                <c:pt idx="172">
                  <c:v>-6.6579565224135565E-3</c:v>
                </c:pt>
                <c:pt idx="173">
                  <c:v>7.3420434804386189E-3</c:v>
                </c:pt>
                <c:pt idx="174">
                  <c:v>-9.7265994025861821E-3</c:v>
                </c:pt>
                <c:pt idx="175">
                  <c:v>-6.7265993983370229E-3</c:v>
                </c:pt>
                <c:pt idx="176">
                  <c:v>-1.6027597379221881E-2</c:v>
                </c:pt>
                <c:pt idx="177">
                  <c:v>-6.3839007892513983E-4</c:v>
                </c:pt>
                <c:pt idx="178">
                  <c:v>-2.1921615623614103E-2</c:v>
                </c:pt>
                <c:pt idx="179">
                  <c:v>-1.992161562320665E-2</c:v>
                </c:pt>
                <c:pt idx="180">
                  <c:v>-5.9216156276304319E-3</c:v>
                </c:pt>
                <c:pt idx="181">
                  <c:v>-4.9216156237887262E-3</c:v>
                </c:pt>
                <c:pt idx="182">
                  <c:v>9.2082265027139398E-5</c:v>
                </c:pt>
                <c:pt idx="183">
                  <c:v>-2.1743578716702863E-3</c:v>
                </c:pt>
                <c:pt idx="184">
                  <c:v>-3.5070517578513066E-2</c:v>
                </c:pt>
                <c:pt idx="185">
                  <c:v>-2.5070517576475798E-2</c:v>
                </c:pt>
                <c:pt idx="186">
                  <c:v>-2.4070517572634093E-2</c:v>
                </c:pt>
                <c:pt idx="187">
                  <c:v>-1.507051757443853E-2</c:v>
                </c:pt>
                <c:pt idx="188">
                  <c:v>-2.4699595331029556E-2</c:v>
                </c:pt>
                <c:pt idx="189">
                  <c:v>-2.369959532718785E-2</c:v>
                </c:pt>
                <c:pt idx="190">
                  <c:v>-2.0699595330214648E-2</c:v>
                </c:pt>
                <c:pt idx="191">
                  <c:v>-1.9699595326372943E-2</c:v>
                </c:pt>
                <c:pt idx="192">
                  <c:v>-1.3781036516486531E-2</c:v>
                </c:pt>
                <c:pt idx="193">
                  <c:v>-3.6882243018530395E-3</c:v>
                </c:pt>
                <c:pt idx="194">
                  <c:v>-3.026965823491988E-2</c:v>
                </c:pt>
                <c:pt idx="195">
                  <c:v>-2.8269658234512426E-2</c:v>
                </c:pt>
                <c:pt idx="196">
                  <c:v>-2.3269658229855814E-2</c:v>
                </c:pt>
                <c:pt idx="197">
                  <c:v>-2.126965822944836E-2</c:v>
                </c:pt>
                <c:pt idx="198">
                  <c:v>-2.126965822944836E-2</c:v>
                </c:pt>
                <c:pt idx="199">
                  <c:v>-1.9269658229040906E-2</c:v>
                </c:pt>
                <c:pt idx="200">
                  <c:v>-1.6269658232067705E-2</c:v>
                </c:pt>
                <c:pt idx="201">
                  <c:v>-1.5269658235501957E-2</c:v>
                </c:pt>
                <c:pt idx="202">
                  <c:v>-1.0269658230845344E-2</c:v>
                </c:pt>
                <c:pt idx="203">
                  <c:v>-7.2696582338721422E-3</c:v>
                </c:pt>
                <c:pt idx="204">
                  <c:v>-5.2696582334646885E-3</c:v>
                </c:pt>
                <c:pt idx="205">
                  <c:v>-5.2696582334646885E-3</c:v>
                </c:pt>
                <c:pt idx="206">
                  <c:v>-3.2696582330572349E-3</c:v>
                </c:pt>
                <c:pt idx="207">
                  <c:v>1.7303417643234204E-3</c:v>
                </c:pt>
                <c:pt idx="208">
                  <c:v>-4.2096061958580427E-3</c:v>
                </c:pt>
                <c:pt idx="209">
                  <c:v>-1.7528119183368718E-3</c:v>
                </c:pt>
                <c:pt idx="210">
                  <c:v>-1.5528119233892967E-3</c:v>
                </c:pt>
                <c:pt idx="211">
                  <c:v>1.3307409201109982E-3</c:v>
                </c:pt>
                <c:pt idx="212">
                  <c:v>-2.3639089298615315E-2</c:v>
                </c:pt>
                <c:pt idx="213">
                  <c:v>-4.2687068055609165E-2</c:v>
                </c:pt>
                <c:pt idx="214">
                  <c:v>-2.7251279623894294E-2</c:v>
                </c:pt>
                <c:pt idx="215">
                  <c:v>-5.1862986061810785E-2</c:v>
                </c:pt>
                <c:pt idx="216">
                  <c:v>9.2288633562570208E-3</c:v>
                </c:pt>
                <c:pt idx="217">
                  <c:v>1.8255148849211415E-2</c:v>
                </c:pt>
                <c:pt idx="218">
                  <c:v>-9.3559905973505733E-3</c:v>
                </c:pt>
                <c:pt idx="219">
                  <c:v>-7.9800328189878825E-3</c:v>
                </c:pt>
                <c:pt idx="220">
                  <c:v>-1.4913222549672117E-2</c:v>
                </c:pt>
                <c:pt idx="221">
                  <c:v>-2.6617052612678493E-2</c:v>
                </c:pt>
                <c:pt idx="222">
                  <c:v>-2.3617052608429334E-2</c:v>
                </c:pt>
                <c:pt idx="223">
                  <c:v>-2.2617052611863586E-2</c:v>
                </c:pt>
                <c:pt idx="224">
                  <c:v>-1.4617052610233772E-2</c:v>
                </c:pt>
                <c:pt idx="225">
                  <c:v>-1.3617052613668024E-2</c:v>
                </c:pt>
                <c:pt idx="226">
                  <c:v>-6.6170526086039572E-3</c:v>
                </c:pt>
                <c:pt idx="227">
                  <c:v>-1.6170526112233019E-3</c:v>
                </c:pt>
                <c:pt idx="228">
                  <c:v>-2.1046859415799066E-2</c:v>
                </c:pt>
                <c:pt idx="229">
                  <c:v>-4.684376633623788E-2</c:v>
                </c:pt>
                <c:pt idx="230">
                  <c:v>-3.4843766341069116E-2</c:v>
                </c:pt>
                <c:pt idx="231">
                  <c:v>-2.6291870586724508E-2</c:v>
                </c:pt>
                <c:pt idx="232">
                  <c:v>-1.6361909055039325E-2</c:v>
                </c:pt>
                <c:pt idx="233">
                  <c:v>-2.0913190124676836E-2</c:v>
                </c:pt>
                <c:pt idx="234">
                  <c:v>-2.1039004710101387E-2</c:v>
                </c:pt>
                <c:pt idx="235">
                  <c:v>-2.9287988257430519E-2</c:v>
                </c:pt>
                <c:pt idx="236">
                  <c:v>-3.2756537703104473E-2</c:v>
                </c:pt>
                <c:pt idx="237">
                  <c:v>-2.5756537705316364E-2</c:v>
                </c:pt>
                <c:pt idx="238">
                  <c:v>-1.8756537700252297E-2</c:v>
                </c:pt>
                <c:pt idx="239">
                  <c:v>-1.6739807280543202E-2</c:v>
                </c:pt>
                <c:pt idx="240">
                  <c:v>-6.7398072857818916E-3</c:v>
                </c:pt>
                <c:pt idx="241">
                  <c:v>-3.1831640568349445E-2</c:v>
                </c:pt>
                <c:pt idx="242">
                  <c:v>-1.5027788411942973E-2</c:v>
                </c:pt>
                <c:pt idx="243">
                  <c:v>-1.9495346799893586E-2</c:v>
                </c:pt>
                <c:pt idx="244">
                  <c:v>-2.4156380792673345E-2</c:v>
                </c:pt>
                <c:pt idx="245">
                  <c:v>-1.4205369235642435E-2</c:v>
                </c:pt>
                <c:pt idx="246">
                  <c:v>-1.0705369229472423E-2</c:v>
                </c:pt>
                <c:pt idx="247">
                  <c:v>-3.329198629002858E-2</c:v>
                </c:pt>
                <c:pt idx="248">
                  <c:v>-2.9091986294266094E-2</c:v>
                </c:pt>
                <c:pt idx="249">
                  <c:v>-2.4991986288701442E-2</c:v>
                </c:pt>
                <c:pt idx="250">
                  <c:v>-2.3591986294964586E-2</c:v>
                </c:pt>
                <c:pt idx="251">
                  <c:v>-1.5191986288887706E-2</c:v>
                </c:pt>
                <c:pt idx="252">
                  <c:v>-2.6935205905628215E-2</c:v>
                </c:pt>
                <c:pt idx="253">
                  <c:v>-2.3335205901984415E-2</c:v>
                </c:pt>
                <c:pt idx="254">
                  <c:v>-2.4438180876963547E-2</c:v>
                </c:pt>
                <c:pt idx="255">
                  <c:v>-2.043818087614864E-2</c:v>
                </c:pt>
                <c:pt idx="256">
                  <c:v>-1.8074187794229622E-2</c:v>
                </c:pt>
                <c:pt idx="257">
                  <c:v>-4.937818635513383E-2</c:v>
                </c:pt>
                <c:pt idx="258">
                  <c:v>-1.856284687953948E-2</c:v>
                </c:pt>
                <c:pt idx="259">
                  <c:v>-1.6462846881658239E-2</c:v>
                </c:pt>
                <c:pt idx="260">
                  <c:v>-1.3062846880237972E-2</c:v>
                </c:pt>
                <c:pt idx="261">
                  <c:v>-1.6054729068257674E-2</c:v>
                </c:pt>
                <c:pt idx="262">
                  <c:v>-4.1129643468488297E-2</c:v>
                </c:pt>
                <c:pt idx="263">
                  <c:v>-1.2329643468441728E-2</c:v>
                </c:pt>
                <c:pt idx="264">
                  <c:v>-1.2329643468441728E-2</c:v>
                </c:pt>
                <c:pt idx="265">
                  <c:v>-1.402756596715031E-2</c:v>
                </c:pt>
                <c:pt idx="266">
                  <c:v>-4.4252533788278023E-2</c:v>
                </c:pt>
                <c:pt idx="267">
                  <c:v>-1.0252533788627269E-2</c:v>
                </c:pt>
                <c:pt idx="268">
                  <c:v>-4.2138004863100841E-2</c:v>
                </c:pt>
                <c:pt idx="269">
                  <c:v>-8.1151200462140152E-3</c:v>
                </c:pt>
                <c:pt idx="270">
                  <c:v>-1.4723298660153383E-2</c:v>
                </c:pt>
                <c:pt idx="271">
                  <c:v>-8.3071940498216854E-3</c:v>
                </c:pt>
                <c:pt idx="272">
                  <c:v>4.9206936118281266E-3</c:v>
                </c:pt>
                <c:pt idx="273">
                  <c:v>-7.0191376091439436E-3</c:v>
                </c:pt>
                <c:pt idx="274">
                  <c:v>-3.9477637729248838E-4</c:v>
                </c:pt>
                <c:pt idx="275">
                  <c:v>-6.3448028993675579E-3</c:v>
                </c:pt>
                <c:pt idx="276">
                  <c:v>-1.9468901970201007E-2</c:v>
                </c:pt>
                <c:pt idx="277">
                  <c:v>-4.2461130456925376E-3</c:v>
                </c:pt>
                <c:pt idx="278">
                  <c:v>-1.3587866327991662E-3</c:v>
                </c:pt>
                <c:pt idx="279">
                  <c:v>-2.0804469378777092E-3</c:v>
                </c:pt>
                <c:pt idx="280">
                  <c:v>5.0195530573841872E-3</c:v>
                </c:pt>
                <c:pt idx="281">
                  <c:v>-1.7814881925844843E-3</c:v>
                </c:pt>
                <c:pt idx="282">
                  <c:v>-1.3449194945423341E-3</c:v>
                </c:pt>
                <c:pt idx="283">
                  <c:v>-1.5701816642695945E-3</c:v>
                </c:pt>
                <c:pt idx="284">
                  <c:v>-2.8060976828297828E-4</c:v>
                </c:pt>
                <c:pt idx="285">
                  <c:v>3.2543984516793262E-3</c:v>
                </c:pt>
                <c:pt idx="286">
                  <c:v>-1.2194165769608481E-2</c:v>
                </c:pt>
                <c:pt idx="287">
                  <c:v>-1.1804165768546773E-2</c:v>
                </c:pt>
                <c:pt idx="288">
                  <c:v>-8.1941657687935737E-3</c:v>
                </c:pt>
                <c:pt idx="289">
                  <c:v>-7.644165771773806E-3</c:v>
                </c:pt>
                <c:pt idx="290">
                  <c:v>-1.1941657710054648E-3</c:v>
                </c:pt>
                <c:pt idx="291">
                  <c:v>-6.9416576908461203E-4</c:v>
                </c:pt>
                <c:pt idx="292">
                  <c:v>2.8058342298094424E-3</c:v>
                </c:pt>
                <c:pt idx="293">
                  <c:v>5.5109822034989306E-3</c:v>
                </c:pt>
                <c:pt idx="294">
                  <c:v>5.6791525395861776E-3</c:v>
                </c:pt>
                <c:pt idx="295">
                  <c:v>-1.8418150257055342E-3</c:v>
                </c:pt>
                <c:pt idx="296">
                  <c:v>7.4742676239875541E-3</c:v>
                </c:pt>
                <c:pt idx="297">
                  <c:v>9.5055498734106653E-3</c:v>
                </c:pt>
                <c:pt idx="298">
                  <c:v>9.5055498734106653E-3</c:v>
                </c:pt>
                <c:pt idx="299">
                  <c:v>-2.2354508452240778E-2</c:v>
                </c:pt>
                <c:pt idx="300">
                  <c:v>-2.151450845163309E-2</c:v>
                </c:pt>
                <c:pt idx="301">
                  <c:v>-1.7354508447584165E-2</c:v>
                </c:pt>
                <c:pt idx="302">
                  <c:v>-1.731450844859465E-2</c:v>
                </c:pt>
                <c:pt idx="303">
                  <c:v>9.6730845330758545E-3</c:v>
                </c:pt>
                <c:pt idx="304">
                  <c:v>1.0609799158617341E-2</c:v>
                </c:pt>
                <c:pt idx="305">
                  <c:v>1.3246357210098668E-2</c:v>
                </c:pt>
                <c:pt idx="306">
                  <c:v>1.3088016765855191E-2</c:v>
                </c:pt>
                <c:pt idx="307">
                  <c:v>1.4020024717378721E-2</c:v>
                </c:pt>
                <c:pt idx="308">
                  <c:v>1.4100024715357751E-2</c:v>
                </c:pt>
                <c:pt idx="309">
                  <c:v>1.5192939624693265E-2</c:v>
                </c:pt>
                <c:pt idx="310">
                  <c:v>1.9462760936601734E-3</c:v>
                </c:pt>
                <c:pt idx="311">
                  <c:v>1.4646276100249281E-2</c:v>
                </c:pt>
                <c:pt idx="312">
                  <c:v>1.4903008537817022E-2</c:v>
                </c:pt>
                <c:pt idx="313">
                  <c:v>1.8573721689440124E-2</c:v>
                </c:pt>
                <c:pt idx="314">
                  <c:v>1.6447955162769725E-2</c:v>
                </c:pt>
                <c:pt idx="315">
                  <c:v>1.2968486505986514E-2</c:v>
                </c:pt>
                <c:pt idx="316">
                  <c:v>5.389025404275008E-3</c:v>
                </c:pt>
                <c:pt idx="317">
                  <c:v>1.2866014490524234E-2</c:v>
                </c:pt>
                <c:pt idx="318">
                  <c:v>1.3835371365049627E-2</c:v>
                </c:pt>
                <c:pt idx="319">
                  <c:v>1.2600208806304823E-2</c:v>
                </c:pt>
                <c:pt idx="320">
                  <c:v>8.5527510731637259E-3</c:v>
                </c:pt>
                <c:pt idx="321">
                  <c:v>1.0206100196731294E-2</c:v>
                </c:pt>
                <c:pt idx="322">
                  <c:v>8.6572814247001181E-3</c:v>
                </c:pt>
                <c:pt idx="323">
                  <c:v>9.4600272736142087E-3</c:v>
                </c:pt>
                <c:pt idx="324">
                  <c:v>1.0148053566517027E-2</c:v>
                </c:pt>
                <c:pt idx="325">
                  <c:v>1.0148053566517027E-2</c:v>
                </c:pt>
                <c:pt idx="326">
                  <c:v>9.5639506628242624E-3</c:v>
                </c:pt>
                <c:pt idx="327">
                  <c:v>1.9332540880518237E-2</c:v>
                </c:pt>
                <c:pt idx="328">
                  <c:v>1.4773456915811419E-2</c:v>
                </c:pt>
                <c:pt idx="329">
                  <c:v>2.1528796441805876E-2</c:v>
                </c:pt>
                <c:pt idx="330">
                  <c:v>2.5877551925624711E-2</c:v>
                </c:pt>
                <c:pt idx="331">
                  <c:v>3.0139135498478031E-2</c:v>
                </c:pt>
                <c:pt idx="332">
                  <c:v>3.8323026976663989E-2</c:v>
                </c:pt>
                <c:pt idx="333">
                  <c:v>3.0341010978454153E-2</c:v>
                </c:pt>
                <c:pt idx="334">
                  <c:v>3.0292825903677566E-2</c:v>
                </c:pt>
                <c:pt idx="335">
                  <c:v>3.0312825590306146E-2</c:v>
                </c:pt>
                <c:pt idx="336">
                  <c:v>4.2313312931549725E-2</c:v>
                </c:pt>
                <c:pt idx="337">
                  <c:v>4.4013312932259858E-2</c:v>
                </c:pt>
                <c:pt idx="338">
                  <c:v>4.6413312937114377E-2</c:v>
                </c:pt>
                <c:pt idx="339">
                  <c:v>5.6953433637803509E-2</c:v>
                </c:pt>
                <c:pt idx="340">
                  <c:v>5.8216544698101579E-2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CF-4768-8644-DF994E287FC6}"/>
            </c:ext>
          </c:extLst>
        </c:ser>
        <c:ser>
          <c:idx val="1"/>
          <c:order val="1"/>
          <c:tx>
            <c:strRef>
              <c:f>'Active 2'!$AZ$1</c:f>
              <c:strCache>
                <c:ptCount val="1"/>
                <c:pt idx="0">
                  <c:v>LiTE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2'!$AW$2:$AW$67</c:f>
              <c:numCache>
                <c:formatCode>General</c:formatCode>
                <c:ptCount val="66"/>
                <c:pt idx="0">
                  <c:v>-30000</c:v>
                </c:pt>
                <c:pt idx="1">
                  <c:v>-29500</c:v>
                </c:pt>
                <c:pt idx="2">
                  <c:v>-29000</c:v>
                </c:pt>
                <c:pt idx="3">
                  <c:v>-28500</c:v>
                </c:pt>
                <c:pt idx="4">
                  <c:v>-28000</c:v>
                </c:pt>
                <c:pt idx="5">
                  <c:v>-27500</c:v>
                </c:pt>
                <c:pt idx="6">
                  <c:v>-27000</c:v>
                </c:pt>
                <c:pt idx="7">
                  <c:v>-26500</c:v>
                </c:pt>
                <c:pt idx="8">
                  <c:v>-26000</c:v>
                </c:pt>
                <c:pt idx="9">
                  <c:v>-25500</c:v>
                </c:pt>
                <c:pt idx="10">
                  <c:v>-25000</c:v>
                </c:pt>
                <c:pt idx="11">
                  <c:v>-24500</c:v>
                </c:pt>
                <c:pt idx="12">
                  <c:v>-24000</c:v>
                </c:pt>
                <c:pt idx="13">
                  <c:v>-23500</c:v>
                </c:pt>
                <c:pt idx="14">
                  <c:v>-23000</c:v>
                </c:pt>
                <c:pt idx="15">
                  <c:v>-22500</c:v>
                </c:pt>
                <c:pt idx="16">
                  <c:v>-22000</c:v>
                </c:pt>
                <c:pt idx="17">
                  <c:v>-21500</c:v>
                </c:pt>
                <c:pt idx="18">
                  <c:v>-21000</c:v>
                </c:pt>
                <c:pt idx="19">
                  <c:v>-20500</c:v>
                </c:pt>
                <c:pt idx="20">
                  <c:v>-20000</c:v>
                </c:pt>
                <c:pt idx="21">
                  <c:v>-19500</c:v>
                </c:pt>
                <c:pt idx="22">
                  <c:v>-19000</c:v>
                </c:pt>
                <c:pt idx="23">
                  <c:v>-18500</c:v>
                </c:pt>
                <c:pt idx="24">
                  <c:v>-18000</c:v>
                </c:pt>
                <c:pt idx="25">
                  <c:v>-17500</c:v>
                </c:pt>
                <c:pt idx="26">
                  <c:v>-17000</c:v>
                </c:pt>
                <c:pt idx="27">
                  <c:v>-16500</c:v>
                </c:pt>
                <c:pt idx="28">
                  <c:v>-16000</c:v>
                </c:pt>
                <c:pt idx="29">
                  <c:v>-15500</c:v>
                </c:pt>
                <c:pt idx="30">
                  <c:v>-15000</c:v>
                </c:pt>
                <c:pt idx="31">
                  <c:v>-14500</c:v>
                </c:pt>
                <c:pt idx="32">
                  <c:v>-14000</c:v>
                </c:pt>
                <c:pt idx="33">
                  <c:v>-13500</c:v>
                </c:pt>
                <c:pt idx="34">
                  <c:v>-13000</c:v>
                </c:pt>
                <c:pt idx="35">
                  <c:v>-12500</c:v>
                </c:pt>
                <c:pt idx="36">
                  <c:v>-12000</c:v>
                </c:pt>
                <c:pt idx="37">
                  <c:v>-11500</c:v>
                </c:pt>
                <c:pt idx="38">
                  <c:v>-11000</c:v>
                </c:pt>
                <c:pt idx="39">
                  <c:v>-10500</c:v>
                </c:pt>
                <c:pt idx="40">
                  <c:v>-10000</c:v>
                </c:pt>
                <c:pt idx="41">
                  <c:v>-9500</c:v>
                </c:pt>
                <c:pt idx="42">
                  <c:v>-9000</c:v>
                </c:pt>
                <c:pt idx="43">
                  <c:v>-8500</c:v>
                </c:pt>
                <c:pt idx="44">
                  <c:v>-8000</c:v>
                </c:pt>
                <c:pt idx="45">
                  <c:v>-7500</c:v>
                </c:pt>
                <c:pt idx="46">
                  <c:v>-7000</c:v>
                </c:pt>
                <c:pt idx="47">
                  <c:v>-6500</c:v>
                </c:pt>
                <c:pt idx="48">
                  <c:v>-6000</c:v>
                </c:pt>
                <c:pt idx="49">
                  <c:v>-5500</c:v>
                </c:pt>
                <c:pt idx="50">
                  <c:v>-5000</c:v>
                </c:pt>
                <c:pt idx="51">
                  <c:v>-4500</c:v>
                </c:pt>
                <c:pt idx="52">
                  <c:v>-4000</c:v>
                </c:pt>
                <c:pt idx="53">
                  <c:v>-3500</c:v>
                </c:pt>
                <c:pt idx="54">
                  <c:v>-3000</c:v>
                </c:pt>
                <c:pt idx="55">
                  <c:v>-2500</c:v>
                </c:pt>
                <c:pt idx="56">
                  <c:v>-2000</c:v>
                </c:pt>
                <c:pt idx="57">
                  <c:v>-1500</c:v>
                </c:pt>
                <c:pt idx="58">
                  <c:v>-1000</c:v>
                </c:pt>
                <c:pt idx="59">
                  <c:v>-500</c:v>
                </c:pt>
                <c:pt idx="60">
                  <c:v>0</c:v>
                </c:pt>
                <c:pt idx="61">
                  <c:v>500</c:v>
                </c:pt>
                <c:pt idx="62">
                  <c:v>1000</c:v>
                </c:pt>
                <c:pt idx="63">
                  <c:v>1500</c:v>
                </c:pt>
                <c:pt idx="64">
                  <c:v>2000</c:v>
                </c:pt>
                <c:pt idx="65">
                  <c:v>2500</c:v>
                </c:pt>
              </c:numCache>
            </c:numRef>
          </c:xVal>
          <c:yVal>
            <c:numRef>
              <c:f>'Active 2'!$AZ$2:$AZ$67</c:f>
              <c:numCache>
                <c:formatCode>General</c:formatCode>
                <c:ptCount val="66"/>
                <c:pt idx="0">
                  <c:v>-9.6255188362489238E-3</c:v>
                </c:pt>
                <c:pt idx="1">
                  <c:v>-1.1278289176712468E-2</c:v>
                </c:pt>
                <c:pt idx="2">
                  <c:v>-1.2460651317429504E-2</c:v>
                </c:pt>
                <c:pt idx="3">
                  <c:v>-1.3184896961907035E-2</c:v>
                </c:pt>
                <c:pt idx="4">
                  <c:v>-1.3463996367913478E-2</c:v>
                </c:pt>
                <c:pt idx="5">
                  <c:v>-1.3299075801630394E-2</c:v>
                </c:pt>
                <c:pt idx="6">
                  <c:v>-1.2674224806273849E-2</c:v>
                </c:pt>
                <c:pt idx="7">
                  <c:v>-1.156560596157425E-2</c:v>
                </c:pt>
                <c:pt idx="8">
                  <c:v>-9.9497516445482392E-3</c:v>
                </c:pt>
                <c:pt idx="9">
                  <c:v>-7.7973040668033889E-3</c:v>
                </c:pt>
                <c:pt idx="10">
                  <c:v>-5.062852564554225E-3</c:v>
                </c:pt>
                <c:pt idx="11">
                  <c:v>-1.6889020626852844E-3</c:v>
                </c:pt>
                <c:pt idx="12">
                  <c:v>2.3719400610880152E-3</c:v>
                </c:pt>
                <c:pt idx="13">
                  <c:v>7.0629116632268275E-3</c:v>
                </c:pt>
                <c:pt idx="14">
                  <c:v>1.1698771282972158E-2</c:v>
                </c:pt>
                <c:pt idx="15">
                  <c:v>1.3388213678971542E-2</c:v>
                </c:pt>
                <c:pt idx="16">
                  <c:v>1.0521107805046098E-2</c:v>
                </c:pt>
                <c:pt idx="17">
                  <c:v>6.1708190425546015E-3</c:v>
                </c:pt>
                <c:pt idx="18">
                  <c:v>1.9766587717494738E-3</c:v>
                </c:pt>
                <c:pt idx="19">
                  <c:v>-1.7221359615980545E-3</c:v>
                </c:pt>
                <c:pt idx="20">
                  <c:v>-4.8777231873878791E-3</c:v>
                </c:pt>
                <c:pt idx="21">
                  <c:v>-7.5070497180365842E-3</c:v>
                </c:pt>
                <c:pt idx="22">
                  <c:v>-9.637433671073295E-3</c:v>
                </c:pt>
                <c:pt idx="23">
                  <c:v>-1.1287208187721987E-2</c:v>
                </c:pt>
                <c:pt idx="24">
                  <c:v>-1.2466637939905332E-2</c:v>
                </c:pt>
                <c:pt idx="25">
                  <c:v>-1.3188041345698341E-2</c:v>
                </c:pt>
                <c:pt idx="26">
                  <c:v>-1.346435601257134E-2</c:v>
                </c:pt>
                <c:pt idx="27">
                  <c:v>-1.3296600398503463E-2</c:v>
                </c:pt>
                <c:pt idx="28">
                  <c:v>-1.2668775108740192E-2</c:v>
                </c:pt>
                <c:pt idx="29">
                  <c:v>-1.1557031140404194E-2</c:v>
                </c:pt>
                <c:pt idx="30">
                  <c:v>-9.9378984701683857E-3</c:v>
                </c:pt>
                <c:pt idx="31">
                  <c:v>-7.7819418230887774E-3</c:v>
                </c:pt>
                <c:pt idx="32">
                  <c:v>-5.0436434447480843E-3</c:v>
                </c:pt>
                <c:pt idx="33">
                  <c:v>-1.6654785993171978E-3</c:v>
                </c:pt>
                <c:pt idx="34">
                  <c:v>2.3997309544505959E-3</c:v>
                </c:pt>
                <c:pt idx="35">
                  <c:v>7.0937903954064584E-3</c:v>
                </c:pt>
                <c:pt idx="36">
                  <c:v>1.1723114755819422E-2</c:v>
                </c:pt>
                <c:pt idx="37">
                  <c:v>1.338227581475473E-2</c:v>
                </c:pt>
                <c:pt idx="38">
                  <c:v>1.0495276775909392E-2</c:v>
                </c:pt>
                <c:pt idx="39">
                  <c:v>6.1432107796717296E-3</c:v>
                </c:pt>
                <c:pt idx="40">
                  <c:v>1.9516640730014906E-3</c:v>
                </c:pt>
                <c:pt idx="41">
                  <c:v>-1.7437334114964198E-3</c:v>
                </c:pt>
                <c:pt idx="42">
                  <c:v>-4.8959221495614496E-3</c:v>
                </c:pt>
                <c:pt idx="43">
                  <c:v>-7.5220202456068802E-3</c:v>
                </c:pt>
                <c:pt idx="44">
                  <c:v>-9.6493294285807975E-3</c:v>
                </c:pt>
                <c:pt idx="45">
                  <c:v>-1.1296108483346431E-2</c:v>
                </c:pt>
                <c:pt idx="46">
                  <c:v>-1.2472606342276276E-2</c:v>
                </c:pt>
                <c:pt idx="47">
                  <c:v>-1.3191168076419457E-2</c:v>
                </c:pt>
                <c:pt idx="48">
                  <c:v>-1.3464698065513822E-2</c:v>
                </c:pt>
                <c:pt idx="49">
                  <c:v>-1.3294106728209441E-2</c:v>
                </c:pt>
                <c:pt idx="50">
                  <c:v>-1.2663306160110088E-2</c:v>
                </c:pt>
                <c:pt idx="51">
                  <c:v>-1.1548436162377987E-2</c:v>
                </c:pt>
                <c:pt idx="52">
                  <c:v>-9.9260240133360496E-3</c:v>
                </c:pt>
                <c:pt idx="53">
                  <c:v>-7.7665564704516568E-3</c:v>
                </c:pt>
                <c:pt idx="54">
                  <c:v>-5.0244088679062453E-3</c:v>
                </c:pt>
                <c:pt idx="55">
                  <c:v>-1.6420275844271734E-3</c:v>
                </c:pt>
                <c:pt idx="56">
                  <c:v>2.4275482265347544E-3</c:v>
                </c:pt>
                <c:pt idx="57">
                  <c:v>7.1246748880952103E-3</c:v>
                </c:pt>
                <c:pt idx="58">
                  <c:v>1.1747341572991609E-2</c:v>
                </c:pt>
                <c:pt idx="59">
                  <c:v>1.3376130351569463E-2</c:v>
                </c:pt>
                <c:pt idx="60">
                  <c:v>1.0469399169210386E-2</c:v>
                </c:pt>
                <c:pt idx="61">
                  <c:v>6.1156122122687792E-3</c:v>
                </c:pt>
                <c:pt idx="62">
                  <c:v>1.9266898087053634E-3</c:v>
                </c:pt>
                <c:pt idx="63">
                  <c:v>-1.7653091031839406E-3</c:v>
                </c:pt>
                <c:pt idx="64">
                  <c:v>-4.9141001677292431E-3</c:v>
                </c:pt>
                <c:pt idx="65">
                  <c:v>-7.5369709814875696E-3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CF-4768-8644-DF994E287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1136"/>
        <c:axId val="1"/>
      </c:scatterChart>
      <c:valAx>
        <c:axId val="750101136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568311733054099"/>
              <c:y val="0.8875034995625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6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6355785837651123E-3"/>
              <c:y val="0.370834645669291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113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14580301814601"/>
          <c:y val="0.86667016622922133"/>
          <c:w val="0.27115771150367868"/>
          <c:h val="8.75004374453193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LiTE residuals</a:t>
            </a:r>
          </a:p>
        </c:rich>
      </c:tx>
      <c:layout>
        <c:manualLayout>
          <c:xMode val="edge"/>
          <c:yMode val="edge"/>
          <c:x val="0.33614900333404268"/>
          <c:y val="2.9891304347826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4877125406731"/>
          <c:y val="0.20923913043478262"/>
          <c:w val="0.79560876432574656"/>
          <c:h val="0.59239130434782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2'!$F$21:$F$3400</c:f>
              <c:numCache>
                <c:formatCode>General</c:formatCode>
                <c:ptCount val="3380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  <c:pt idx="329">
                  <c:v>1035</c:v>
                </c:pt>
                <c:pt idx="330">
                  <c:v>1336</c:v>
                </c:pt>
                <c:pt idx="331">
                  <c:v>1608</c:v>
                </c:pt>
                <c:pt idx="332">
                  <c:v>1945</c:v>
                </c:pt>
                <c:pt idx="333">
                  <c:v>1621</c:v>
                </c:pt>
                <c:pt idx="334">
                  <c:v>1601</c:v>
                </c:pt>
                <c:pt idx="335">
                  <c:v>1601</c:v>
                </c:pt>
                <c:pt idx="336">
                  <c:v>2557</c:v>
                </c:pt>
                <c:pt idx="337">
                  <c:v>2557</c:v>
                </c:pt>
                <c:pt idx="338">
                  <c:v>2557</c:v>
                </c:pt>
                <c:pt idx="339">
                  <c:v>2661</c:v>
                </c:pt>
                <c:pt idx="340">
                  <c:v>2895</c:v>
                </c:pt>
              </c:numCache>
            </c:numRef>
          </c:xVal>
          <c:yVal>
            <c:numRef>
              <c:f>'Active 2'!$AB$21:$AB$3400</c:f>
              <c:numCache>
                <c:formatCode>General</c:formatCode>
                <c:ptCount val="3380"/>
                <c:pt idx="0">
                  <c:v>-0.15640791805154841</c:v>
                </c:pt>
                <c:pt idx="1">
                  <c:v>-0.19932671996854237</c:v>
                </c:pt>
                <c:pt idx="2">
                  <c:v>-0.19532671996772746</c:v>
                </c:pt>
                <c:pt idx="3">
                  <c:v>-0.16280474390960026</c:v>
                </c:pt>
                <c:pt idx="4">
                  <c:v>-0.22127908187029777</c:v>
                </c:pt>
                <c:pt idx="5">
                  <c:v>-0.20694340813804279</c:v>
                </c:pt>
                <c:pt idx="6">
                  <c:v>-0.15545513862808655</c:v>
                </c:pt>
                <c:pt idx="7">
                  <c:v>-0.16453935661514546</c:v>
                </c:pt>
                <c:pt idx="8">
                  <c:v>-0.169044710938651</c:v>
                </c:pt>
                <c:pt idx="9">
                  <c:v>-0.17312894438998688</c:v>
                </c:pt>
                <c:pt idx="10">
                  <c:v>-0.17948172153949149</c:v>
                </c:pt>
                <c:pt idx="11">
                  <c:v>-0.19258545587856812</c:v>
                </c:pt>
                <c:pt idx="12">
                  <c:v>-0.16988268244124749</c:v>
                </c:pt>
                <c:pt idx="13">
                  <c:v>-0.16309500463314436</c:v>
                </c:pt>
                <c:pt idx="14">
                  <c:v>-0.16647401196425587</c:v>
                </c:pt>
                <c:pt idx="15">
                  <c:v>-0.16587578938469857</c:v>
                </c:pt>
                <c:pt idx="16">
                  <c:v>-0.15517412737083541</c:v>
                </c:pt>
                <c:pt idx="17">
                  <c:v>-0.14316667406030403</c:v>
                </c:pt>
                <c:pt idx="18">
                  <c:v>-0.16725240044044709</c:v>
                </c:pt>
                <c:pt idx="19">
                  <c:v>-0.17108277076336301</c:v>
                </c:pt>
                <c:pt idx="20">
                  <c:v>-0.17116858207932287</c:v>
                </c:pt>
                <c:pt idx="21">
                  <c:v>-0.1742843574465352</c:v>
                </c:pt>
                <c:pt idx="22">
                  <c:v>-0.17223197335503299</c:v>
                </c:pt>
                <c:pt idx="23">
                  <c:v>-0.18402732722693238</c:v>
                </c:pt>
                <c:pt idx="24">
                  <c:v>-0.17772010200424518</c:v>
                </c:pt>
                <c:pt idx="25">
                  <c:v>-0.17884622331510225</c:v>
                </c:pt>
                <c:pt idx="26">
                  <c:v>-0.16736612313522653</c:v>
                </c:pt>
                <c:pt idx="27">
                  <c:v>-0.17079359099260408</c:v>
                </c:pt>
                <c:pt idx="28">
                  <c:v>-7.2408806567341943E-2</c:v>
                </c:pt>
                <c:pt idx="29">
                  <c:v>-0.16235299635599867</c:v>
                </c:pt>
                <c:pt idx="30">
                  <c:v>-0.15444116865747404</c:v>
                </c:pt>
                <c:pt idx="31">
                  <c:v>-0.16150011309604703</c:v>
                </c:pt>
                <c:pt idx="32">
                  <c:v>-0.15958841654875072</c:v>
                </c:pt>
                <c:pt idx="33">
                  <c:v>-0.15088528246160299</c:v>
                </c:pt>
                <c:pt idx="34">
                  <c:v>-0.16097366095796467</c:v>
                </c:pt>
                <c:pt idx="35">
                  <c:v>-0.15550399018009026</c:v>
                </c:pt>
                <c:pt idx="36">
                  <c:v>-0.17265337899388636</c:v>
                </c:pt>
                <c:pt idx="37">
                  <c:v>-0.15774181288997521</c:v>
                </c:pt>
                <c:pt idx="38">
                  <c:v>-0.14989170501949595</c:v>
                </c:pt>
                <c:pt idx="39">
                  <c:v>-0.1772190828705397</c:v>
                </c:pt>
                <c:pt idx="40">
                  <c:v>-0.16075020738709594</c:v>
                </c:pt>
                <c:pt idx="41">
                  <c:v>-0.15152133581223895</c:v>
                </c:pt>
                <c:pt idx="42">
                  <c:v>-7.5895187982606055E-2</c:v>
                </c:pt>
                <c:pt idx="43">
                  <c:v>-7.2895187985632853E-2</c:v>
                </c:pt>
                <c:pt idx="44">
                  <c:v>-7.7409828778505413E-2</c:v>
                </c:pt>
                <c:pt idx="45">
                  <c:v>-7.1043783704706098E-2</c:v>
                </c:pt>
                <c:pt idx="46">
                  <c:v>-6.3414418149445428E-2</c:v>
                </c:pt>
                <c:pt idx="47">
                  <c:v>-6.3414418149445428E-2</c:v>
                </c:pt>
                <c:pt idx="48">
                  <c:v>-6.3468699737049106E-2</c:v>
                </c:pt>
                <c:pt idx="49">
                  <c:v>-4.5410376492981464E-2</c:v>
                </c:pt>
                <c:pt idx="50">
                  <c:v>-3.8415411117496023E-2</c:v>
                </c:pt>
                <c:pt idx="51">
                  <c:v>-4.6670987840269809E-2</c:v>
                </c:pt>
                <c:pt idx="52">
                  <c:v>-4.9582447351979225E-2</c:v>
                </c:pt>
                <c:pt idx="53">
                  <c:v>-4.1582447350349411E-2</c:v>
                </c:pt>
                <c:pt idx="54">
                  <c:v>-4.8151099649224018E-2</c:v>
                </c:pt>
                <c:pt idx="55">
                  <c:v>-4.6151099648816564E-2</c:v>
                </c:pt>
                <c:pt idx="56">
                  <c:v>-3.8397231528144261E-2</c:v>
                </c:pt>
                <c:pt idx="57">
                  <c:v>-3.1456971491471232E-2</c:v>
                </c:pt>
                <c:pt idx="58">
                  <c:v>-3.8095950981016022E-2</c:v>
                </c:pt>
                <c:pt idx="59">
                  <c:v>-3.6095950980608568E-2</c:v>
                </c:pt>
                <c:pt idx="60">
                  <c:v>-2.9123079802980352E-2</c:v>
                </c:pt>
                <c:pt idx="61">
                  <c:v>-3.867627344210553E-2</c:v>
                </c:pt>
                <c:pt idx="62">
                  <c:v>-3.0676273440475715E-2</c:v>
                </c:pt>
                <c:pt idx="63">
                  <c:v>-2.567627344309506E-2</c:v>
                </c:pt>
                <c:pt idx="64">
                  <c:v>-6.0302789228817558E-2</c:v>
                </c:pt>
                <c:pt idx="65">
                  <c:v>-5.8510172959080023E-2</c:v>
                </c:pt>
                <c:pt idx="66">
                  <c:v>-6.1876629877617224E-2</c:v>
                </c:pt>
                <c:pt idx="67">
                  <c:v>-5.387662987598741E-2</c:v>
                </c:pt>
                <c:pt idx="68">
                  <c:v>-3.2744889676748309E-2</c:v>
                </c:pt>
                <c:pt idx="69">
                  <c:v>-3.0744889676340856E-2</c:v>
                </c:pt>
                <c:pt idx="70">
                  <c:v>-2.9744889679775108E-2</c:v>
                </c:pt>
                <c:pt idx="71">
                  <c:v>-2.6744889675525949E-2</c:v>
                </c:pt>
                <c:pt idx="72">
                  <c:v>-1.382510371055942E-2</c:v>
                </c:pt>
                <c:pt idx="73">
                  <c:v>-3.599155849971758E-2</c:v>
                </c:pt>
                <c:pt idx="74">
                  <c:v>-1.5024209936981801E-2</c:v>
                </c:pt>
                <c:pt idx="75">
                  <c:v>-1.4024209933140096E-2</c:v>
                </c:pt>
                <c:pt idx="76">
                  <c:v>-1.0024209932325188E-2</c:v>
                </c:pt>
                <c:pt idx="77">
                  <c:v>-8.0242099319177349E-3</c:v>
                </c:pt>
                <c:pt idx="78">
                  <c:v>-1.3154061776669194E-2</c:v>
                </c:pt>
                <c:pt idx="79">
                  <c:v>-1.3671219889346269E-2</c:v>
                </c:pt>
                <c:pt idx="80">
                  <c:v>-1.7102500342188964E-2</c:v>
                </c:pt>
                <c:pt idx="81">
                  <c:v>-9.1025003405591515E-3</c:v>
                </c:pt>
                <c:pt idx="82">
                  <c:v>1.1570603803161619E-2</c:v>
                </c:pt>
                <c:pt idx="83">
                  <c:v>1.3570603803569073E-2</c:v>
                </c:pt>
                <c:pt idx="84">
                  <c:v>1.4570603800134821E-2</c:v>
                </c:pt>
                <c:pt idx="85">
                  <c:v>1.757060380438398E-2</c:v>
                </c:pt>
                <c:pt idx="86">
                  <c:v>3.048876445420208E-2</c:v>
                </c:pt>
                <c:pt idx="87">
                  <c:v>8.2783650443757472E-3</c:v>
                </c:pt>
                <c:pt idx="88">
                  <c:v>1.6786971999812342E-2</c:v>
                </c:pt>
                <c:pt idx="89">
                  <c:v>-3.6547507035449584E-3</c:v>
                </c:pt>
                <c:pt idx="90">
                  <c:v>1.9188674076163606E-2</c:v>
                </c:pt>
                <c:pt idx="91">
                  <c:v>2.2188674073136808E-2</c:v>
                </c:pt>
                <c:pt idx="92">
                  <c:v>-5.1852550586321523E-2</c:v>
                </c:pt>
                <c:pt idx="93">
                  <c:v>6.1148314554039518E-4</c:v>
                </c:pt>
                <c:pt idx="94">
                  <c:v>1.6114831421061432E-3</c:v>
                </c:pt>
                <c:pt idx="95">
                  <c:v>3.6114831425135968E-3</c:v>
                </c:pt>
                <c:pt idx="96">
                  <c:v>3.6114831425135968E-3</c:v>
                </c:pt>
                <c:pt idx="97">
                  <c:v>1.5733511561717275E-2</c:v>
                </c:pt>
                <c:pt idx="98">
                  <c:v>1.6733511558283024E-2</c:v>
                </c:pt>
                <c:pt idx="99">
                  <c:v>1.3503730889732514E-2</c:v>
                </c:pt>
                <c:pt idx="100">
                  <c:v>-1.2873692518616467E-2</c:v>
                </c:pt>
                <c:pt idx="101">
                  <c:v>-8.1205304998164547E-3</c:v>
                </c:pt>
                <c:pt idx="102">
                  <c:v>-5.5733641110070932E-3</c:v>
                </c:pt>
                <c:pt idx="103">
                  <c:v>1.4266358867810157E-3</c:v>
                </c:pt>
                <c:pt idx="104">
                  <c:v>-1.2551770814223616E-4</c:v>
                </c:pt>
                <c:pt idx="105">
                  <c:v>-1.2551770814223616E-4</c:v>
                </c:pt>
                <c:pt idx="106">
                  <c:v>8.7448228842351185E-4</c:v>
                </c:pt>
                <c:pt idx="107">
                  <c:v>-1.1125361449119825E-3</c:v>
                </c:pt>
                <c:pt idx="108">
                  <c:v>3.8874638524686728E-3</c:v>
                </c:pt>
                <c:pt idx="109">
                  <c:v>4.8874638490344208E-3</c:v>
                </c:pt>
                <c:pt idx="110">
                  <c:v>-1.9395734140770268E-2</c:v>
                </c:pt>
                <c:pt idx="111">
                  <c:v>3.5531890240214442E-2</c:v>
                </c:pt>
                <c:pt idx="112">
                  <c:v>-3.6369848939282906E-3</c:v>
                </c:pt>
                <c:pt idx="113">
                  <c:v>-2.9814946037366604E-3</c:v>
                </c:pt>
                <c:pt idx="114">
                  <c:v>-2.6936637610044379E-2</c:v>
                </c:pt>
                <c:pt idx="115">
                  <c:v>-4.1543711031493194E-3</c:v>
                </c:pt>
                <c:pt idx="116">
                  <c:v>-2.2543711002156537E-3</c:v>
                </c:pt>
                <c:pt idx="117">
                  <c:v>-6.5393290996097601E-4</c:v>
                </c:pt>
                <c:pt idx="118">
                  <c:v>-2.5393290551391071E-4</c:v>
                </c:pt>
                <c:pt idx="119">
                  <c:v>-5.5934188705499439E-3</c:v>
                </c:pt>
                <c:pt idx="120">
                  <c:v>6.161443763009547E-4</c:v>
                </c:pt>
                <c:pt idx="121">
                  <c:v>4.6161443698399043E-3</c:v>
                </c:pt>
                <c:pt idx="122">
                  <c:v>1.9616144369257828E-2</c:v>
                </c:pt>
                <c:pt idx="123">
                  <c:v>1.0578306679397551E-2</c:v>
                </c:pt>
                <c:pt idx="124">
                  <c:v>1.0678306684147296E-2</c:v>
                </c:pt>
                <c:pt idx="125">
                  <c:v>9.5614757528084595E-3</c:v>
                </c:pt>
                <c:pt idx="126">
                  <c:v>1.6161475753425462E-2</c:v>
                </c:pt>
                <c:pt idx="127">
                  <c:v>1.8390930780639483E-2</c:v>
                </c:pt>
                <c:pt idx="128">
                  <c:v>1.8910824622589015E-2</c:v>
                </c:pt>
                <c:pt idx="129">
                  <c:v>7.8317238525729069E-3</c:v>
                </c:pt>
                <c:pt idx="130">
                  <c:v>1.8450445182649995E-2</c:v>
                </c:pt>
                <c:pt idx="131">
                  <c:v>5.4064848079859746E-3</c:v>
                </c:pt>
                <c:pt idx="132">
                  <c:v>1.5406484810023243E-2</c:v>
                </c:pt>
                <c:pt idx="133">
                  <c:v>3.2324743643691187E-2</c:v>
                </c:pt>
                <c:pt idx="134">
                  <c:v>1.6974174772389369E-2</c:v>
                </c:pt>
                <c:pt idx="135">
                  <c:v>1.3781496057628169E-2</c:v>
                </c:pt>
                <c:pt idx="136">
                  <c:v>2.0681496057942492E-2</c:v>
                </c:pt>
                <c:pt idx="137">
                  <c:v>1.2559264485828444E-2</c:v>
                </c:pt>
                <c:pt idx="138">
                  <c:v>1.9759264485840086E-2</c:v>
                </c:pt>
                <c:pt idx="139">
                  <c:v>1.2660426712434218E-2</c:v>
                </c:pt>
                <c:pt idx="140">
                  <c:v>1.9660426710222327E-2</c:v>
                </c:pt>
                <c:pt idx="141">
                  <c:v>2.0125691863779573E-2</c:v>
                </c:pt>
                <c:pt idx="142">
                  <c:v>2.8125691865409388E-2</c:v>
                </c:pt>
                <c:pt idx="143">
                  <c:v>2.2483681690052292E-2</c:v>
                </c:pt>
                <c:pt idx="144">
                  <c:v>2.2306339786763683E-2</c:v>
                </c:pt>
                <c:pt idx="145">
                  <c:v>2.2519167369340499E-2</c:v>
                </c:pt>
                <c:pt idx="146">
                  <c:v>1.6447369491745478E-2</c:v>
                </c:pt>
                <c:pt idx="147">
                  <c:v>5.3088351392754252E-2</c:v>
                </c:pt>
                <c:pt idx="148">
                  <c:v>1.9513822601188356E-2</c:v>
                </c:pt>
                <c:pt idx="149">
                  <c:v>2.6324935119784337E-3</c:v>
                </c:pt>
                <c:pt idx="150">
                  <c:v>2.486728901824552E-2</c:v>
                </c:pt>
                <c:pt idx="151">
                  <c:v>8.3101265610642325E-3</c:v>
                </c:pt>
                <c:pt idx="152">
                  <c:v>2.1803066739413676E-2</c:v>
                </c:pt>
                <c:pt idx="153">
                  <c:v>-3.2113691780678612E-3</c:v>
                </c:pt>
                <c:pt idx="154">
                  <c:v>3.8281254493459177E-2</c:v>
                </c:pt>
                <c:pt idx="155">
                  <c:v>8.8462763658306905E-3</c:v>
                </c:pt>
                <c:pt idx="156">
                  <c:v>2.3846276365248612E-2</c:v>
                </c:pt>
                <c:pt idx="157">
                  <c:v>3.3870362426013825E-4</c:v>
                </c:pt>
                <c:pt idx="158">
                  <c:v>3.8338703624725801E-2</c:v>
                </c:pt>
                <c:pt idx="159">
                  <c:v>6.3799301670382832E-3</c:v>
                </c:pt>
                <c:pt idx="160">
                  <c:v>2.0871699846647804E-2</c:v>
                </c:pt>
                <c:pt idx="161">
                  <c:v>2.2871699847055258E-2</c:v>
                </c:pt>
                <c:pt idx="162">
                  <c:v>2.587169984402846E-2</c:v>
                </c:pt>
                <c:pt idx="163">
                  <c:v>1.8848903696826114E-2</c:v>
                </c:pt>
                <c:pt idx="164">
                  <c:v>2.2829677246336697E-2</c:v>
                </c:pt>
                <c:pt idx="165">
                  <c:v>2.4197600643326586E-2</c:v>
                </c:pt>
                <c:pt idx="166">
                  <c:v>3.1197600641114695E-2</c:v>
                </c:pt>
                <c:pt idx="167">
                  <c:v>3.3197600641522149E-2</c:v>
                </c:pt>
                <c:pt idx="168">
                  <c:v>3.4197600645363854E-2</c:v>
                </c:pt>
                <c:pt idx="169">
                  <c:v>3.5197600641929602E-2</c:v>
                </c:pt>
                <c:pt idx="170">
                  <c:v>3.8197600646178761E-2</c:v>
                </c:pt>
                <c:pt idx="171">
                  <c:v>4.0197600646586215E-2</c:v>
                </c:pt>
                <c:pt idx="172">
                  <c:v>1.8681545011439211E-2</c:v>
                </c:pt>
                <c:pt idx="173">
                  <c:v>3.2681545014291387E-2</c:v>
                </c:pt>
                <c:pt idx="174">
                  <c:v>1.572287565269985E-2</c:v>
                </c:pt>
                <c:pt idx="175">
                  <c:v>1.8722875656949009E-2</c:v>
                </c:pt>
                <c:pt idx="176">
                  <c:v>9.6568133223641182E-3</c:v>
                </c:pt>
                <c:pt idx="177">
                  <c:v>2.508769620223545E-2</c:v>
                </c:pt>
                <c:pt idx="178">
                  <c:v>5.8714595006816271E-3</c:v>
                </c:pt>
                <c:pt idx="179">
                  <c:v>7.8714595010890807E-3</c:v>
                </c:pt>
                <c:pt idx="180">
                  <c:v>2.1871459496665299E-2</c:v>
                </c:pt>
                <c:pt idx="181">
                  <c:v>2.2871459500507004E-2</c:v>
                </c:pt>
                <c:pt idx="182">
                  <c:v>2.8155046438778322E-2</c:v>
                </c:pt>
                <c:pt idx="183">
                  <c:v>2.6161324049919308E-2</c:v>
                </c:pt>
                <c:pt idx="184">
                  <c:v>-5.136812684657717E-3</c:v>
                </c:pt>
                <c:pt idx="185">
                  <c:v>4.8631873173795512E-3</c:v>
                </c:pt>
                <c:pt idx="186">
                  <c:v>5.8631873212212568E-3</c:v>
                </c:pt>
                <c:pt idx="187">
                  <c:v>1.4863187319416819E-2</c:v>
                </c:pt>
                <c:pt idx="188">
                  <c:v>5.3624564220976795E-3</c:v>
                </c:pt>
                <c:pt idx="189">
                  <c:v>6.3624564259393852E-3</c:v>
                </c:pt>
                <c:pt idx="190">
                  <c:v>9.3624564229125868E-3</c:v>
                </c:pt>
                <c:pt idx="191">
                  <c:v>1.0362456426754292E-2</c:v>
                </c:pt>
                <c:pt idx="192">
                  <c:v>1.6287398737012938E-2</c:v>
                </c:pt>
                <c:pt idx="193">
                  <c:v>2.6412080135666312E-2</c:v>
                </c:pt>
                <c:pt idx="194">
                  <c:v>-1.6298962262634858E-4</c:v>
                </c:pt>
                <c:pt idx="195">
                  <c:v>1.837010377781105E-3</c:v>
                </c:pt>
                <c:pt idx="196">
                  <c:v>6.8370103824377179E-3</c:v>
                </c:pt>
                <c:pt idx="197">
                  <c:v>8.8370103828451715E-3</c:v>
                </c:pt>
                <c:pt idx="198">
                  <c:v>8.8370103828451715E-3</c:v>
                </c:pt>
                <c:pt idx="199">
                  <c:v>1.0837010383252625E-2</c:v>
                </c:pt>
                <c:pt idx="200">
                  <c:v>1.3837010380225827E-2</c:v>
                </c:pt>
                <c:pt idx="201">
                  <c:v>1.4837010376791575E-2</c:v>
                </c:pt>
                <c:pt idx="202">
                  <c:v>1.9837010381448188E-2</c:v>
                </c:pt>
                <c:pt idx="203">
                  <c:v>2.2837010378421389E-2</c:v>
                </c:pt>
                <c:pt idx="204">
                  <c:v>2.4837010378828843E-2</c:v>
                </c:pt>
                <c:pt idx="205">
                  <c:v>2.4837010378828843E-2</c:v>
                </c:pt>
                <c:pt idx="206">
                  <c:v>2.6837010379236297E-2</c:v>
                </c:pt>
                <c:pt idx="207">
                  <c:v>3.1837010376616952E-2</c:v>
                </c:pt>
                <c:pt idx="208">
                  <c:v>2.5985822845448991E-2</c:v>
                </c:pt>
                <c:pt idx="209">
                  <c:v>2.8546418167110319E-2</c:v>
                </c:pt>
                <c:pt idx="210">
                  <c:v>2.8746418162057894E-2</c:v>
                </c:pt>
                <c:pt idx="211">
                  <c:v>3.3531256348584691E-2</c:v>
                </c:pt>
                <c:pt idx="212">
                  <c:v>1.0021182451040431E-2</c:v>
                </c:pt>
                <c:pt idx="213">
                  <c:v>-8.9719356693320103E-3</c:v>
                </c:pt>
                <c:pt idx="214">
                  <c:v>6.493174636461577E-3</c:v>
                </c:pt>
                <c:pt idx="215">
                  <c:v>-1.8035597401781144E-2</c:v>
                </c:pt>
                <c:pt idx="216">
                  <c:v>4.4021084485397544E-2</c:v>
                </c:pt>
                <c:pt idx="217">
                  <c:v>5.3246448755593812E-2</c:v>
                </c:pt>
                <c:pt idx="218">
                  <c:v>2.624578555862387E-2</c:v>
                </c:pt>
                <c:pt idx="219">
                  <c:v>2.7866841667844339E-2</c:v>
                </c:pt>
                <c:pt idx="220">
                  <c:v>2.1293130313470843E-2</c:v>
                </c:pt>
                <c:pt idx="221">
                  <c:v>9.6382685658085079E-3</c:v>
                </c:pt>
                <c:pt idx="222">
                  <c:v>1.2638268570057667E-2</c:v>
                </c:pt>
                <c:pt idx="223">
                  <c:v>1.3638268566623415E-2</c:v>
                </c:pt>
                <c:pt idx="224">
                  <c:v>2.1638268568253231E-2</c:v>
                </c:pt>
                <c:pt idx="225">
                  <c:v>2.2638268564818979E-2</c:v>
                </c:pt>
                <c:pt idx="226">
                  <c:v>2.9638268569883046E-2</c:v>
                </c:pt>
                <c:pt idx="227">
                  <c:v>3.4638268567263701E-2</c:v>
                </c:pt>
                <c:pt idx="228">
                  <c:v>1.5492442915627723E-2</c:v>
                </c:pt>
                <c:pt idx="229">
                  <c:v>-1.0285963908572063E-2</c:v>
                </c:pt>
                <c:pt idx="230">
                  <c:v>1.7140360865967007E-3</c:v>
                </c:pt>
                <c:pt idx="231">
                  <c:v>1.0280919921605946E-2</c:v>
                </c:pt>
                <c:pt idx="232">
                  <c:v>2.0176299275260271E-2</c:v>
                </c:pt>
                <c:pt idx="233">
                  <c:v>1.5621702950201133E-2</c:v>
                </c:pt>
                <c:pt idx="234">
                  <c:v>1.5481734674684106E-2</c:v>
                </c:pt>
                <c:pt idx="235">
                  <c:v>7.1979366226497029E-3</c:v>
                </c:pt>
                <c:pt idx="236">
                  <c:v>3.4581503720034282E-3</c:v>
                </c:pt>
                <c:pt idx="237">
                  <c:v>1.0458150369791537E-2</c:v>
                </c:pt>
                <c:pt idx="238">
                  <c:v>1.7458150374855604E-2</c:v>
                </c:pt>
                <c:pt idx="239">
                  <c:v>1.8915922409444376E-2</c:v>
                </c:pt>
                <c:pt idx="240">
                  <c:v>2.8915922404205686E-2</c:v>
                </c:pt>
                <c:pt idx="241">
                  <c:v>3.7910152804903584E-3</c:v>
                </c:pt>
                <c:pt idx="242">
                  <c:v>2.0494615236965892E-2</c:v>
                </c:pt>
                <c:pt idx="243">
                  <c:v>1.6011961044229764E-2</c:v>
                </c:pt>
                <c:pt idx="244">
                  <c:v>1.1228918569827254E-2</c:v>
                </c:pt>
                <c:pt idx="245">
                  <c:v>2.058586595993394E-2</c:v>
                </c:pt>
                <c:pt idx="246">
                  <c:v>2.4085865966103952E-2</c:v>
                </c:pt>
                <c:pt idx="247">
                  <c:v>1.4530996772078187E-3</c:v>
                </c:pt>
                <c:pt idx="248">
                  <c:v>5.653099672970301E-3</c:v>
                </c:pt>
                <c:pt idx="249">
                  <c:v>9.7530996785349534E-3</c:v>
                </c:pt>
                <c:pt idx="250">
                  <c:v>1.1153099672271809E-2</c:v>
                </c:pt>
                <c:pt idx="251">
                  <c:v>1.9553099678348687E-2</c:v>
                </c:pt>
                <c:pt idx="252">
                  <c:v>7.786580452229179E-3</c:v>
                </c:pt>
                <c:pt idx="253">
                  <c:v>1.1386580455872979E-2</c:v>
                </c:pt>
                <c:pt idx="254">
                  <c:v>1.014758362299371E-2</c:v>
                </c:pt>
                <c:pt idx="255">
                  <c:v>1.4147583623808618E-2</c:v>
                </c:pt>
                <c:pt idx="256">
                  <c:v>1.63920954699842E-2</c:v>
                </c:pt>
                <c:pt idx="257">
                  <c:v>-1.5831138543804323E-2</c:v>
                </c:pt>
                <c:pt idx="258">
                  <c:v>1.4867174194858267E-2</c:v>
                </c:pt>
                <c:pt idx="259">
                  <c:v>1.6967174192739506E-2</c:v>
                </c:pt>
                <c:pt idx="260">
                  <c:v>2.0367174194159773E-2</c:v>
                </c:pt>
                <c:pt idx="261">
                  <c:v>1.5732305102272276E-2</c:v>
                </c:pt>
                <c:pt idx="262">
                  <c:v>-9.4190239087436761E-3</c:v>
                </c:pt>
                <c:pt idx="263">
                  <c:v>1.938097609130289E-2</c:v>
                </c:pt>
                <c:pt idx="264">
                  <c:v>1.938097609130289E-2</c:v>
                </c:pt>
                <c:pt idx="265">
                  <c:v>1.7611536382763651E-2</c:v>
                </c:pt>
                <c:pt idx="266">
                  <c:v>-1.4427749997673558E-2</c:v>
                </c:pt>
                <c:pt idx="267">
                  <c:v>1.9572250001977196E-2</c:v>
                </c:pt>
                <c:pt idx="268">
                  <c:v>-1.4215915058931763E-2</c:v>
                </c:pt>
                <c:pt idx="269">
                  <c:v>1.9613580326462699E-2</c:v>
                </c:pt>
                <c:pt idx="270">
                  <c:v>1.2945446190896081E-2</c:v>
                </c:pt>
                <c:pt idx="271">
                  <c:v>1.9104367526664258E-2</c:v>
                </c:pt>
                <c:pt idx="272">
                  <c:v>3.0118214315968169E-2</c:v>
                </c:pt>
                <c:pt idx="273">
                  <c:v>1.4233979336561427E-2</c:v>
                </c:pt>
                <c:pt idx="274">
                  <c:v>2.0808143749411062E-2</c:v>
                </c:pt>
                <c:pt idx="275">
                  <c:v>1.2711271681696546E-2</c:v>
                </c:pt>
                <c:pt idx="276">
                  <c:v>-4.8850509791200768E-4</c:v>
                </c:pt>
                <c:pt idx="277">
                  <c:v>1.1864537964807019E-2</c:v>
                </c:pt>
                <c:pt idx="278">
                  <c:v>1.4432476890616178E-2</c:v>
                </c:pt>
                <c:pt idx="279">
                  <c:v>1.3627557251429154E-2</c:v>
                </c:pt>
                <c:pt idx="280">
                  <c:v>2.072755724669105E-2</c:v>
                </c:pt>
                <c:pt idx="281">
                  <c:v>1.3362619102251502E-2</c:v>
                </c:pt>
                <c:pt idx="282">
                  <c:v>1.3544485528028439E-2</c:v>
                </c:pt>
                <c:pt idx="283">
                  <c:v>1.280470410084838E-2</c:v>
                </c:pt>
                <c:pt idx="284">
                  <c:v>1.0915543996451973E-2</c:v>
                </c:pt>
                <c:pt idx="285">
                  <c:v>1.3604302959378242E-2</c:v>
                </c:pt>
                <c:pt idx="286">
                  <c:v>-5.2571494251434777E-3</c:v>
                </c:pt>
                <c:pt idx="287">
                  <c:v>-4.86714942408177E-3</c:v>
                </c:pt>
                <c:pt idx="288">
                  <c:v>-1.2571494243285705E-3</c:v>
                </c:pt>
                <c:pt idx="289">
                  <c:v>-7.0714942730880272E-4</c:v>
                </c:pt>
                <c:pt idx="290">
                  <c:v>5.7428505734595384E-3</c:v>
                </c:pt>
                <c:pt idx="291">
                  <c:v>6.2428505753803912E-3</c:v>
                </c:pt>
                <c:pt idx="292">
                  <c:v>9.7428505742744448E-3</c:v>
                </c:pt>
                <c:pt idx="293">
                  <c:v>1.2389839584618497E-2</c:v>
                </c:pt>
                <c:pt idx="294">
                  <c:v>1.2353949850981278E-2</c:v>
                </c:pt>
                <c:pt idx="295">
                  <c:v>4.510735006228E-3</c:v>
                </c:pt>
                <c:pt idx="296">
                  <c:v>1.3650232845882609E-2</c:v>
                </c:pt>
                <c:pt idx="297">
                  <c:v>1.1811169130352975E-2</c:v>
                </c:pt>
                <c:pt idx="298">
                  <c:v>1.1811169130352975E-2</c:v>
                </c:pt>
                <c:pt idx="299">
                  <c:v>-2.0190564502104182E-2</c:v>
                </c:pt>
                <c:pt idx="300">
                  <c:v>-1.9350564501496494E-2</c:v>
                </c:pt>
                <c:pt idx="301">
                  <c:v>-1.5190564497447569E-2</c:v>
                </c:pt>
                <c:pt idx="302">
                  <c:v>-1.5150564498458054E-2</c:v>
                </c:pt>
                <c:pt idx="303">
                  <c:v>1.120375155112089E-2</c:v>
                </c:pt>
                <c:pt idx="304">
                  <c:v>1.2124559469440925E-2</c:v>
                </c:pt>
                <c:pt idx="305">
                  <c:v>9.9413019848895185E-3</c:v>
                </c:pt>
                <c:pt idx="306">
                  <c:v>9.4461886292995685E-3</c:v>
                </c:pt>
                <c:pt idx="307">
                  <c:v>9.9222093713660104E-3</c:v>
                </c:pt>
                <c:pt idx="308">
                  <c:v>1.000220936934504E-2</c:v>
                </c:pt>
                <c:pt idx="309">
                  <c:v>6.9911225464290693E-3</c:v>
                </c:pt>
                <c:pt idx="310">
                  <c:v>-1.1671328724560998E-2</c:v>
                </c:pt>
                <c:pt idx="311">
                  <c:v>1.0286712820281093E-3</c:v>
                </c:pt>
                <c:pt idx="312">
                  <c:v>9.9427685166566387E-4</c:v>
                </c:pt>
                <c:pt idx="313">
                  <c:v>4.0721797720919932E-3</c:v>
                </c:pt>
                <c:pt idx="314">
                  <c:v>-9.991329845971831E-4</c:v>
                </c:pt>
                <c:pt idx="315">
                  <c:v>-4.5006234908478455E-3</c:v>
                </c:pt>
                <c:pt idx="316">
                  <c:v>-1.2101974221554622E-2</c:v>
                </c:pt>
                <c:pt idx="317">
                  <c:v>-4.6640533953262679E-3</c:v>
                </c:pt>
                <c:pt idx="318">
                  <c:v>-3.7461218341395403E-3</c:v>
                </c:pt>
                <c:pt idx="319">
                  <c:v>-5.1472204067805616E-3</c:v>
                </c:pt>
                <c:pt idx="320">
                  <c:v>-1.0797313752581464E-2</c:v>
                </c:pt>
                <c:pt idx="321">
                  <c:v>-9.2751252796163842E-3</c:v>
                </c:pt>
                <c:pt idx="322">
                  <c:v>-1.1132504382054239E-2</c:v>
                </c:pt>
                <c:pt idx="323">
                  <c:v>-1.0475110030629094E-2</c:v>
                </c:pt>
                <c:pt idx="324">
                  <c:v>-9.7885824955329763E-3</c:v>
                </c:pt>
                <c:pt idx="325">
                  <c:v>-9.7885824955329763E-3</c:v>
                </c:pt>
                <c:pt idx="326">
                  <c:v>-1.0412095225364747E-2</c:v>
                </c:pt>
                <c:pt idx="327">
                  <c:v>-8.6608984426658677E-4</c:v>
                </c:pt>
                <c:pt idx="328">
                  <c:v>-5.444943114685275E-3</c:v>
                </c:pt>
                <c:pt idx="329">
                  <c:v>6.4917579541091063E-4</c:v>
                </c:pt>
                <c:pt idx="330">
                  <c:v>4.1341212255006782E-3</c:v>
                </c:pt>
                <c:pt idx="331">
                  <c:v>7.3512657552674537E-3</c:v>
                </c:pt>
                <c:pt idx="332">
                  <c:v>1.3893978907864852E-2</c:v>
                </c:pt>
                <c:pt idx="333">
                  <c:v>7.4969325672410792E-3</c:v>
                </c:pt>
                <c:pt idx="334">
                  <c:v>7.5349851206528377E-3</c:v>
                </c:pt>
                <c:pt idx="335">
                  <c:v>7.5549848072814178E-3</c:v>
                </c:pt>
                <c:pt idx="336">
                  <c:v>1.394386127948383E-2</c:v>
                </c:pt>
                <c:pt idx="337">
                  <c:v>1.5643861280193964E-2</c:v>
                </c:pt>
                <c:pt idx="338">
                  <c:v>1.8043861285048483E-2</c:v>
                </c:pt>
                <c:pt idx="339">
                  <c:v>2.7794271128219757E-2</c:v>
                </c:pt>
                <c:pt idx="340">
                  <c:v>2.715539141915977E-2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CA-454C-A9C7-A5A4C05C288D}"/>
            </c:ext>
          </c:extLst>
        </c:ser>
        <c:ser>
          <c:idx val="1"/>
          <c:order val="1"/>
          <c:tx>
            <c:strRef>
              <c:f>'Active 2'!$AY$1</c:f>
              <c:strCache>
                <c:ptCount val="1"/>
                <c:pt idx="0">
                  <c:v>Q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2'!$AW$2:$AW$67</c:f>
              <c:numCache>
                <c:formatCode>General</c:formatCode>
                <c:ptCount val="66"/>
                <c:pt idx="0">
                  <c:v>-30000</c:v>
                </c:pt>
                <c:pt idx="1">
                  <c:v>-29500</c:v>
                </c:pt>
                <c:pt idx="2">
                  <c:v>-29000</c:v>
                </c:pt>
                <c:pt idx="3">
                  <c:v>-28500</c:v>
                </c:pt>
                <c:pt idx="4">
                  <c:v>-28000</c:v>
                </c:pt>
                <c:pt idx="5">
                  <c:v>-27500</c:v>
                </c:pt>
                <c:pt idx="6">
                  <c:v>-27000</c:v>
                </c:pt>
                <c:pt idx="7">
                  <c:v>-26500</c:v>
                </c:pt>
                <c:pt idx="8">
                  <c:v>-26000</c:v>
                </c:pt>
                <c:pt idx="9">
                  <c:v>-25500</c:v>
                </c:pt>
                <c:pt idx="10">
                  <c:v>-25000</c:v>
                </c:pt>
                <c:pt idx="11">
                  <c:v>-24500</c:v>
                </c:pt>
                <c:pt idx="12">
                  <c:v>-24000</c:v>
                </c:pt>
                <c:pt idx="13">
                  <c:v>-23500</c:v>
                </c:pt>
                <c:pt idx="14">
                  <c:v>-23000</c:v>
                </c:pt>
                <c:pt idx="15">
                  <c:v>-22500</c:v>
                </c:pt>
                <c:pt idx="16">
                  <c:v>-22000</c:v>
                </c:pt>
                <c:pt idx="17">
                  <c:v>-21500</c:v>
                </c:pt>
                <c:pt idx="18">
                  <c:v>-21000</c:v>
                </c:pt>
                <c:pt idx="19">
                  <c:v>-20500</c:v>
                </c:pt>
                <c:pt idx="20">
                  <c:v>-20000</c:v>
                </c:pt>
                <c:pt idx="21">
                  <c:v>-19500</c:v>
                </c:pt>
                <c:pt idx="22">
                  <c:v>-19000</c:v>
                </c:pt>
                <c:pt idx="23">
                  <c:v>-18500</c:v>
                </c:pt>
                <c:pt idx="24">
                  <c:v>-18000</c:v>
                </c:pt>
                <c:pt idx="25">
                  <c:v>-17500</c:v>
                </c:pt>
                <c:pt idx="26">
                  <c:v>-17000</c:v>
                </c:pt>
                <c:pt idx="27">
                  <c:v>-16500</c:v>
                </c:pt>
                <c:pt idx="28">
                  <c:v>-16000</c:v>
                </c:pt>
                <c:pt idx="29">
                  <c:v>-15500</c:v>
                </c:pt>
                <c:pt idx="30">
                  <c:v>-15000</c:v>
                </c:pt>
                <c:pt idx="31">
                  <c:v>-14500</c:v>
                </c:pt>
                <c:pt idx="32">
                  <c:v>-14000</c:v>
                </c:pt>
                <c:pt idx="33">
                  <c:v>-13500</c:v>
                </c:pt>
                <c:pt idx="34">
                  <c:v>-13000</c:v>
                </c:pt>
                <c:pt idx="35">
                  <c:v>-12500</c:v>
                </c:pt>
                <c:pt idx="36">
                  <c:v>-12000</c:v>
                </c:pt>
                <c:pt idx="37">
                  <c:v>-11500</c:v>
                </c:pt>
                <c:pt idx="38">
                  <c:v>-11000</c:v>
                </c:pt>
                <c:pt idx="39">
                  <c:v>-10500</c:v>
                </c:pt>
                <c:pt idx="40">
                  <c:v>-10000</c:v>
                </c:pt>
                <c:pt idx="41">
                  <c:v>-9500</c:v>
                </c:pt>
                <c:pt idx="42">
                  <c:v>-9000</c:v>
                </c:pt>
                <c:pt idx="43">
                  <c:v>-8500</c:v>
                </c:pt>
                <c:pt idx="44">
                  <c:v>-8000</c:v>
                </c:pt>
                <c:pt idx="45">
                  <c:v>-7500</c:v>
                </c:pt>
                <c:pt idx="46">
                  <c:v>-7000</c:v>
                </c:pt>
                <c:pt idx="47">
                  <c:v>-6500</c:v>
                </c:pt>
                <c:pt idx="48">
                  <c:v>-6000</c:v>
                </c:pt>
                <c:pt idx="49">
                  <c:v>-5500</c:v>
                </c:pt>
                <c:pt idx="50">
                  <c:v>-5000</c:v>
                </c:pt>
                <c:pt idx="51">
                  <c:v>-4500</c:v>
                </c:pt>
                <c:pt idx="52">
                  <c:v>-4000</c:v>
                </c:pt>
                <c:pt idx="53">
                  <c:v>-3500</c:v>
                </c:pt>
                <c:pt idx="54">
                  <c:v>-3000</c:v>
                </c:pt>
                <c:pt idx="55">
                  <c:v>-2500</c:v>
                </c:pt>
                <c:pt idx="56">
                  <c:v>-2000</c:v>
                </c:pt>
                <c:pt idx="57">
                  <c:v>-1500</c:v>
                </c:pt>
                <c:pt idx="58">
                  <c:v>-1000</c:v>
                </c:pt>
                <c:pt idx="59">
                  <c:v>-500</c:v>
                </c:pt>
                <c:pt idx="60">
                  <c:v>0</c:v>
                </c:pt>
                <c:pt idx="61">
                  <c:v>500</c:v>
                </c:pt>
                <c:pt idx="62">
                  <c:v>1000</c:v>
                </c:pt>
                <c:pt idx="63">
                  <c:v>1500</c:v>
                </c:pt>
                <c:pt idx="64">
                  <c:v>2000</c:v>
                </c:pt>
                <c:pt idx="65">
                  <c:v>2500</c:v>
                </c:pt>
              </c:numCache>
            </c:numRef>
          </c:xVal>
          <c:yVal>
            <c:numRef>
              <c:f>'Active 2'!$AY$2:$AY$67</c:f>
              <c:numCache>
                <c:formatCode>General</c:formatCode>
                <c:ptCount val="66"/>
                <c:pt idx="0">
                  <c:v>-0.28485958268887651</c:v>
                </c:pt>
                <c:pt idx="1">
                  <c:v>-0.27134548565701155</c:v>
                </c:pt>
                <c:pt idx="2">
                  <c:v>-0.25813381407940234</c:v>
                </c:pt>
                <c:pt idx="3">
                  <c:v>-0.24522456795604894</c:v>
                </c:pt>
                <c:pt idx="4">
                  <c:v>-0.23261774728695142</c:v>
                </c:pt>
                <c:pt idx="5">
                  <c:v>-0.22031335207210972</c:v>
                </c:pt>
                <c:pt idx="6">
                  <c:v>-0.20831138231152385</c:v>
                </c:pt>
                <c:pt idx="7">
                  <c:v>-0.19661183800519375</c:v>
                </c:pt>
                <c:pt idx="8">
                  <c:v>-0.18521471915311946</c:v>
                </c:pt>
                <c:pt idx="9">
                  <c:v>-0.17412002575530103</c:v>
                </c:pt>
                <c:pt idx="10">
                  <c:v>-0.16332775781173839</c:v>
                </c:pt>
                <c:pt idx="11">
                  <c:v>-0.1528379153224316</c:v>
                </c:pt>
                <c:pt idx="12">
                  <c:v>-0.14265049828738061</c:v>
                </c:pt>
                <c:pt idx="13">
                  <c:v>-0.13276550670658541</c:v>
                </c:pt>
                <c:pt idx="14">
                  <c:v>-0.12318294058004606</c:v>
                </c:pt>
                <c:pt idx="15">
                  <c:v>-0.11390279990776248</c:v>
                </c:pt>
                <c:pt idx="16">
                  <c:v>-0.10492508468973477</c:v>
                </c:pt>
                <c:pt idx="17">
                  <c:v>-9.6249794925962862E-2</c:v>
                </c:pt>
                <c:pt idx="18">
                  <c:v>-8.7876930616446802E-2</c:v>
                </c:pt>
                <c:pt idx="19">
                  <c:v>-7.9806491761186482E-2</c:v>
                </c:pt>
                <c:pt idx="20">
                  <c:v>-7.203847836018204E-2</c:v>
                </c:pt>
                <c:pt idx="21">
                  <c:v>-6.4572890413433393E-2</c:v>
                </c:pt>
                <c:pt idx="22">
                  <c:v>-5.7409727920940568E-2</c:v>
                </c:pt>
                <c:pt idx="23">
                  <c:v>-5.0548990882703537E-2</c:v>
                </c:pt>
                <c:pt idx="24">
                  <c:v>-4.3990679298722357E-2</c:v>
                </c:pt>
                <c:pt idx="25">
                  <c:v>-3.7734793168996972E-2</c:v>
                </c:pt>
                <c:pt idx="26">
                  <c:v>-3.1781332493527437E-2</c:v>
                </c:pt>
                <c:pt idx="27">
                  <c:v>-2.6130297272313696E-2</c:v>
                </c:pt>
                <c:pt idx="28">
                  <c:v>-2.0781687505355778E-2</c:v>
                </c:pt>
                <c:pt idx="29">
                  <c:v>-1.5735503192653655E-2</c:v>
                </c:pt>
                <c:pt idx="30">
                  <c:v>-1.0991744334207382E-2</c:v>
                </c:pt>
                <c:pt idx="31">
                  <c:v>-6.5504109300169033E-3</c:v>
                </c:pt>
                <c:pt idx="32">
                  <c:v>-2.4115029800822196E-3</c:v>
                </c:pt>
                <c:pt idx="33">
                  <c:v>1.4249795155966138E-3</c:v>
                </c:pt>
                <c:pt idx="34">
                  <c:v>4.9590365570196387E-3</c:v>
                </c:pt>
                <c:pt idx="35">
                  <c:v>8.1906681441868412E-3</c:v>
                </c:pt>
                <c:pt idx="36">
                  <c:v>1.1119874277098221E-2</c:v>
                </c:pt>
                <c:pt idx="37">
                  <c:v>1.3746654955753793E-2</c:v>
                </c:pt>
                <c:pt idx="38">
                  <c:v>1.6071010180153569E-2</c:v>
                </c:pt>
                <c:pt idx="39">
                  <c:v>1.8092939950297496E-2</c:v>
                </c:pt>
                <c:pt idx="40">
                  <c:v>1.9812444266185621E-2</c:v>
                </c:pt>
                <c:pt idx="41">
                  <c:v>2.1229523127817923E-2</c:v>
                </c:pt>
                <c:pt idx="42">
                  <c:v>2.2344176535194403E-2</c:v>
                </c:pt>
                <c:pt idx="43">
                  <c:v>2.3156404488315067E-2</c:v>
                </c:pt>
                <c:pt idx="44">
                  <c:v>2.3666206987179923E-2</c:v>
                </c:pt>
                <c:pt idx="45">
                  <c:v>2.3873584031788957E-2</c:v>
                </c:pt>
                <c:pt idx="46">
                  <c:v>2.3778535622142188E-2</c:v>
                </c:pt>
                <c:pt idx="47">
                  <c:v>2.3381061758239587E-2</c:v>
                </c:pt>
                <c:pt idx="48">
                  <c:v>2.2681162440081167E-2</c:v>
                </c:pt>
                <c:pt idx="49">
                  <c:v>2.1678837667666939E-2</c:v>
                </c:pt>
                <c:pt idx="50">
                  <c:v>2.0374087440996884E-2</c:v>
                </c:pt>
                <c:pt idx="51">
                  <c:v>1.8766911760071024E-2</c:v>
                </c:pt>
                <c:pt idx="52">
                  <c:v>1.6857310624889335E-2</c:v>
                </c:pt>
                <c:pt idx="53">
                  <c:v>1.4645284035451839E-2</c:v>
                </c:pt>
                <c:pt idx="54">
                  <c:v>1.2130831991758517E-2</c:v>
                </c:pt>
                <c:pt idx="55">
                  <c:v>9.3139544938093833E-3</c:v>
                </c:pt>
                <c:pt idx="56">
                  <c:v>6.1946515416044321E-3</c:v>
                </c:pt>
                <c:pt idx="57">
                  <c:v>2.7729231351436637E-3</c:v>
                </c:pt>
                <c:pt idx="58">
                  <c:v>-9.5123072557292158E-4</c:v>
                </c:pt>
                <c:pt idx="59">
                  <c:v>-4.9778100405453241E-3</c:v>
                </c:pt>
                <c:pt idx="60">
                  <c:v>-9.3068148097735434E-3</c:v>
                </c:pt>
                <c:pt idx="61">
                  <c:v>-1.3938245033257579E-2</c:v>
                </c:pt>
                <c:pt idx="62">
                  <c:v>-1.8872100710997434E-2</c:v>
                </c:pt>
                <c:pt idx="63">
                  <c:v>-2.4108381842993104E-2</c:v>
                </c:pt>
                <c:pt idx="64">
                  <c:v>-2.9647088429244593E-2</c:v>
                </c:pt>
                <c:pt idx="65">
                  <c:v>-3.5488220469751891E-2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CA-454C-A9C7-A5A4C05C2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2776"/>
        <c:axId val="1"/>
      </c:scatterChart>
      <c:valAx>
        <c:axId val="750102776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030573880968"/>
              <c:y val="0.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54054054054057E-2"/>
              <c:y val="0.423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27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25679222529616"/>
          <c:y val="0.92119565217391308"/>
          <c:w val="0.19425693409945377"/>
          <c:h val="5.4347826086956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O-C Diagr.</a:t>
            </a:r>
          </a:p>
        </c:rich>
      </c:tx>
      <c:layout>
        <c:manualLayout>
          <c:xMode val="edge"/>
          <c:yMode val="edge"/>
          <c:x val="0.3728549141965678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0561622464898"/>
          <c:y val="0.23584978088695488"/>
          <c:w val="0.80967238689547583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(old)'!$F$21:$F$136</c:f>
              <c:numCache>
                <c:formatCode>General</c:formatCode>
                <c:ptCount val="116"/>
                <c:pt idx="0">
                  <c:v>-4199</c:v>
                </c:pt>
                <c:pt idx="1">
                  <c:v>-4172</c:v>
                </c:pt>
                <c:pt idx="2">
                  <c:v>-3789</c:v>
                </c:pt>
                <c:pt idx="3">
                  <c:v>-3789</c:v>
                </c:pt>
                <c:pt idx="4">
                  <c:v>-3159</c:v>
                </c:pt>
                <c:pt idx="5">
                  <c:v>-3159</c:v>
                </c:pt>
                <c:pt idx="6">
                  <c:v>-3105</c:v>
                </c:pt>
                <c:pt idx="7">
                  <c:v>-3105</c:v>
                </c:pt>
                <c:pt idx="8">
                  <c:v>-2232</c:v>
                </c:pt>
                <c:pt idx="9">
                  <c:v>-2188</c:v>
                </c:pt>
                <c:pt idx="10">
                  <c:v>-1899</c:v>
                </c:pt>
                <c:pt idx="11">
                  <c:v>-1301</c:v>
                </c:pt>
                <c:pt idx="12">
                  <c:v>-986</c:v>
                </c:pt>
                <c:pt idx="13">
                  <c:v>-952</c:v>
                </c:pt>
                <c:pt idx="14">
                  <c:v>-945</c:v>
                </c:pt>
                <c:pt idx="15">
                  <c:v>-880</c:v>
                </c:pt>
                <c:pt idx="16">
                  <c:v>-678</c:v>
                </c:pt>
                <c:pt idx="17">
                  <c:v>-610</c:v>
                </c:pt>
                <c:pt idx="18">
                  <c:v>-606</c:v>
                </c:pt>
                <c:pt idx="19">
                  <c:v>-605</c:v>
                </c:pt>
                <c:pt idx="20">
                  <c:v>-592</c:v>
                </c:pt>
                <c:pt idx="21">
                  <c:v>-538</c:v>
                </c:pt>
                <c:pt idx="22">
                  <c:v>-343</c:v>
                </c:pt>
                <c:pt idx="23">
                  <c:v>-298</c:v>
                </c:pt>
                <c:pt idx="24">
                  <c:v>-291</c:v>
                </c:pt>
                <c:pt idx="25">
                  <c:v>-277</c:v>
                </c:pt>
                <c:pt idx="26">
                  <c:v>-270</c:v>
                </c:pt>
                <c:pt idx="27">
                  <c:v>-264</c:v>
                </c:pt>
                <c:pt idx="28">
                  <c:v>-257</c:v>
                </c:pt>
                <c:pt idx="29">
                  <c:v>-257</c:v>
                </c:pt>
                <c:pt idx="30">
                  <c:v>-230</c:v>
                </c:pt>
                <c:pt idx="31">
                  <c:v>-17</c:v>
                </c:pt>
                <c:pt idx="32">
                  <c:v>-17</c:v>
                </c:pt>
                <c:pt idx="33">
                  <c:v>-3</c:v>
                </c:pt>
                <c:pt idx="34">
                  <c:v>0</c:v>
                </c:pt>
                <c:pt idx="35">
                  <c:v>0</c:v>
                </c:pt>
                <c:pt idx="36">
                  <c:v>345</c:v>
                </c:pt>
                <c:pt idx="37">
                  <c:v>643.5</c:v>
                </c:pt>
                <c:pt idx="38">
                  <c:v>681</c:v>
                </c:pt>
                <c:pt idx="39">
                  <c:v>941</c:v>
                </c:pt>
                <c:pt idx="40">
                  <c:v>956</c:v>
                </c:pt>
                <c:pt idx="41">
                  <c:v>972.5</c:v>
                </c:pt>
                <c:pt idx="42">
                  <c:v>1626</c:v>
                </c:pt>
                <c:pt idx="43">
                  <c:v>1633</c:v>
                </c:pt>
                <c:pt idx="44">
                  <c:v>1653</c:v>
                </c:pt>
                <c:pt idx="45">
                  <c:v>1913</c:v>
                </c:pt>
                <c:pt idx="46">
                  <c:v>1975</c:v>
                </c:pt>
                <c:pt idx="47">
                  <c:v>2303</c:v>
                </c:pt>
                <c:pt idx="48">
                  <c:v>2503</c:v>
                </c:pt>
                <c:pt idx="49">
                  <c:v>2537</c:v>
                </c:pt>
                <c:pt idx="50">
                  <c:v>2537</c:v>
                </c:pt>
                <c:pt idx="51">
                  <c:v>2537</c:v>
                </c:pt>
                <c:pt idx="52">
                  <c:v>2537</c:v>
                </c:pt>
                <c:pt idx="53">
                  <c:v>2537</c:v>
                </c:pt>
                <c:pt idx="54">
                  <c:v>2537</c:v>
                </c:pt>
                <c:pt idx="55">
                  <c:v>2537</c:v>
                </c:pt>
                <c:pt idx="56">
                  <c:v>2845</c:v>
                </c:pt>
                <c:pt idx="57">
                  <c:v>2893</c:v>
                </c:pt>
                <c:pt idx="58">
                  <c:v>2893</c:v>
                </c:pt>
                <c:pt idx="59">
                  <c:v>2967</c:v>
                </c:pt>
                <c:pt idx="60">
                  <c:v>3153</c:v>
                </c:pt>
                <c:pt idx="61">
                  <c:v>3160</c:v>
                </c:pt>
                <c:pt idx="62">
                  <c:v>3187</c:v>
                </c:pt>
                <c:pt idx="63">
                  <c:v>3241</c:v>
                </c:pt>
                <c:pt idx="64">
                  <c:v>3489</c:v>
                </c:pt>
                <c:pt idx="65">
                  <c:v>3489</c:v>
                </c:pt>
                <c:pt idx="66">
                  <c:v>3489</c:v>
                </c:pt>
                <c:pt idx="67">
                  <c:v>3783</c:v>
                </c:pt>
                <c:pt idx="68">
                  <c:v>3783</c:v>
                </c:pt>
                <c:pt idx="69">
                  <c:v>3797</c:v>
                </c:pt>
                <c:pt idx="70">
                  <c:v>3838</c:v>
                </c:pt>
                <c:pt idx="71">
                  <c:v>3844</c:v>
                </c:pt>
                <c:pt idx="72">
                  <c:v>3891</c:v>
                </c:pt>
                <c:pt idx="73">
                  <c:v>4112</c:v>
                </c:pt>
                <c:pt idx="74">
                  <c:v>4152</c:v>
                </c:pt>
                <c:pt idx="75">
                  <c:v>4152</c:v>
                </c:pt>
                <c:pt idx="76">
                  <c:v>4186</c:v>
                </c:pt>
                <c:pt idx="77">
                  <c:v>4782</c:v>
                </c:pt>
                <c:pt idx="78">
                  <c:v>4796</c:v>
                </c:pt>
                <c:pt idx="79">
                  <c:v>4796</c:v>
                </c:pt>
                <c:pt idx="80">
                  <c:v>4796</c:v>
                </c:pt>
                <c:pt idx="81">
                  <c:v>5111</c:v>
                </c:pt>
                <c:pt idx="82">
                  <c:v>5453</c:v>
                </c:pt>
                <c:pt idx="83">
                  <c:v>6152</c:v>
                </c:pt>
                <c:pt idx="84">
                  <c:v>6152</c:v>
                </c:pt>
                <c:pt idx="85">
                  <c:v>6157</c:v>
                </c:pt>
                <c:pt idx="86">
                  <c:v>6363</c:v>
                </c:pt>
                <c:pt idx="87">
                  <c:v>6624</c:v>
                </c:pt>
                <c:pt idx="88">
                  <c:v>6651</c:v>
                </c:pt>
                <c:pt idx="89">
                  <c:v>6658</c:v>
                </c:pt>
                <c:pt idx="90">
                  <c:v>6705</c:v>
                </c:pt>
                <c:pt idx="91">
                  <c:v>6726</c:v>
                </c:pt>
                <c:pt idx="92">
                  <c:v>6768</c:v>
                </c:pt>
                <c:pt idx="93">
                  <c:v>6768</c:v>
                </c:pt>
                <c:pt idx="94">
                  <c:v>7016</c:v>
                </c:pt>
                <c:pt idx="95">
                  <c:v>7322</c:v>
                </c:pt>
                <c:pt idx="96">
                  <c:v>7322</c:v>
                </c:pt>
                <c:pt idx="97">
                  <c:v>7322</c:v>
                </c:pt>
                <c:pt idx="98">
                  <c:v>7362</c:v>
                </c:pt>
                <c:pt idx="99">
                  <c:v>7637</c:v>
                </c:pt>
                <c:pt idx="100">
                  <c:v>7637</c:v>
                </c:pt>
                <c:pt idx="101">
                  <c:v>7677</c:v>
                </c:pt>
                <c:pt idx="102">
                  <c:v>7678</c:v>
                </c:pt>
                <c:pt idx="103">
                  <c:v>7992</c:v>
                </c:pt>
                <c:pt idx="104">
                  <c:v>8019</c:v>
                </c:pt>
                <c:pt idx="105">
                  <c:v>8260</c:v>
                </c:pt>
                <c:pt idx="106">
                  <c:v>8595</c:v>
                </c:pt>
                <c:pt idx="107">
                  <c:v>8914.5</c:v>
                </c:pt>
                <c:pt idx="108">
                  <c:v>8917</c:v>
                </c:pt>
                <c:pt idx="109">
                  <c:v>8919.5</c:v>
                </c:pt>
                <c:pt idx="110">
                  <c:v>8924</c:v>
                </c:pt>
                <c:pt idx="111">
                  <c:v>9313</c:v>
                </c:pt>
                <c:pt idx="112">
                  <c:v>9851</c:v>
                </c:pt>
                <c:pt idx="113">
                  <c:v>9851</c:v>
                </c:pt>
                <c:pt idx="114">
                  <c:v>9923</c:v>
                </c:pt>
                <c:pt idx="115">
                  <c:v>10197</c:v>
                </c:pt>
              </c:numCache>
            </c:numRef>
          </c:xVal>
          <c:yVal>
            <c:numRef>
              <c:f>'A (old)'!$H$21:$H$136</c:f>
              <c:numCache>
                <c:formatCode>General</c:formatCode>
                <c:ptCount val="116"/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83-464C-8A40-C6B5743B60F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(old)'!$F$21:$F$136</c:f>
              <c:numCache>
                <c:formatCode>General</c:formatCode>
                <c:ptCount val="116"/>
                <c:pt idx="0">
                  <c:v>-4199</c:v>
                </c:pt>
                <c:pt idx="1">
                  <c:v>-4172</c:v>
                </c:pt>
                <c:pt idx="2">
                  <c:v>-3789</c:v>
                </c:pt>
                <c:pt idx="3">
                  <c:v>-3789</c:v>
                </c:pt>
                <c:pt idx="4">
                  <c:v>-3159</c:v>
                </c:pt>
                <c:pt idx="5">
                  <c:v>-3159</c:v>
                </c:pt>
                <c:pt idx="6">
                  <c:v>-3105</c:v>
                </c:pt>
                <c:pt idx="7">
                  <c:v>-3105</c:v>
                </c:pt>
                <c:pt idx="8">
                  <c:v>-2232</c:v>
                </c:pt>
                <c:pt idx="9">
                  <c:v>-2188</c:v>
                </c:pt>
                <c:pt idx="10">
                  <c:v>-1899</c:v>
                </c:pt>
                <c:pt idx="11">
                  <c:v>-1301</c:v>
                </c:pt>
                <c:pt idx="12">
                  <c:v>-986</c:v>
                </c:pt>
                <c:pt idx="13">
                  <c:v>-952</c:v>
                </c:pt>
                <c:pt idx="14">
                  <c:v>-945</c:v>
                </c:pt>
                <c:pt idx="15">
                  <c:v>-880</c:v>
                </c:pt>
                <c:pt idx="16">
                  <c:v>-678</c:v>
                </c:pt>
                <c:pt idx="17">
                  <c:v>-610</c:v>
                </c:pt>
                <c:pt idx="18">
                  <c:v>-606</c:v>
                </c:pt>
                <c:pt idx="19">
                  <c:v>-605</c:v>
                </c:pt>
                <c:pt idx="20">
                  <c:v>-592</c:v>
                </c:pt>
                <c:pt idx="21">
                  <c:v>-538</c:v>
                </c:pt>
                <c:pt idx="22">
                  <c:v>-343</c:v>
                </c:pt>
                <c:pt idx="23">
                  <c:v>-298</c:v>
                </c:pt>
                <c:pt idx="24">
                  <c:v>-291</c:v>
                </c:pt>
                <c:pt idx="25">
                  <c:v>-277</c:v>
                </c:pt>
                <c:pt idx="26">
                  <c:v>-270</c:v>
                </c:pt>
                <c:pt idx="27">
                  <c:v>-264</c:v>
                </c:pt>
                <c:pt idx="28">
                  <c:v>-257</c:v>
                </c:pt>
                <c:pt idx="29">
                  <c:v>-257</c:v>
                </c:pt>
                <c:pt idx="30">
                  <c:v>-230</c:v>
                </c:pt>
                <c:pt idx="31">
                  <c:v>-17</c:v>
                </c:pt>
                <c:pt idx="32">
                  <c:v>-17</c:v>
                </c:pt>
                <c:pt idx="33">
                  <c:v>-3</c:v>
                </c:pt>
                <c:pt idx="34">
                  <c:v>0</c:v>
                </c:pt>
                <c:pt idx="35">
                  <c:v>0</c:v>
                </c:pt>
                <c:pt idx="36">
                  <c:v>345</c:v>
                </c:pt>
                <c:pt idx="37">
                  <c:v>643.5</c:v>
                </c:pt>
                <c:pt idx="38">
                  <c:v>681</c:v>
                </c:pt>
                <c:pt idx="39">
                  <c:v>941</c:v>
                </c:pt>
                <c:pt idx="40">
                  <c:v>956</c:v>
                </c:pt>
                <c:pt idx="41">
                  <c:v>972.5</c:v>
                </c:pt>
                <c:pt idx="42">
                  <c:v>1626</c:v>
                </c:pt>
                <c:pt idx="43">
                  <c:v>1633</c:v>
                </c:pt>
                <c:pt idx="44">
                  <c:v>1653</c:v>
                </c:pt>
                <c:pt idx="45">
                  <c:v>1913</c:v>
                </c:pt>
                <c:pt idx="46">
                  <c:v>1975</c:v>
                </c:pt>
                <c:pt idx="47">
                  <c:v>2303</c:v>
                </c:pt>
                <c:pt idx="48">
                  <c:v>2503</c:v>
                </c:pt>
                <c:pt idx="49">
                  <c:v>2537</c:v>
                </c:pt>
                <c:pt idx="50">
                  <c:v>2537</c:v>
                </c:pt>
                <c:pt idx="51">
                  <c:v>2537</c:v>
                </c:pt>
                <c:pt idx="52">
                  <c:v>2537</c:v>
                </c:pt>
                <c:pt idx="53">
                  <c:v>2537</c:v>
                </c:pt>
                <c:pt idx="54">
                  <c:v>2537</c:v>
                </c:pt>
                <c:pt idx="55">
                  <c:v>2537</c:v>
                </c:pt>
                <c:pt idx="56">
                  <c:v>2845</c:v>
                </c:pt>
                <c:pt idx="57">
                  <c:v>2893</c:v>
                </c:pt>
                <c:pt idx="58">
                  <c:v>2893</c:v>
                </c:pt>
                <c:pt idx="59">
                  <c:v>2967</c:v>
                </c:pt>
                <c:pt idx="60">
                  <c:v>3153</c:v>
                </c:pt>
                <c:pt idx="61">
                  <c:v>3160</c:v>
                </c:pt>
                <c:pt idx="62">
                  <c:v>3187</c:v>
                </c:pt>
                <c:pt idx="63">
                  <c:v>3241</c:v>
                </c:pt>
                <c:pt idx="64">
                  <c:v>3489</c:v>
                </c:pt>
                <c:pt idx="65">
                  <c:v>3489</c:v>
                </c:pt>
                <c:pt idx="66">
                  <c:v>3489</c:v>
                </c:pt>
                <c:pt idx="67">
                  <c:v>3783</c:v>
                </c:pt>
                <c:pt idx="68">
                  <c:v>3783</c:v>
                </c:pt>
                <c:pt idx="69">
                  <c:v>3797</c:v>
                </c:pt>
                <c:pt idx="70">
                  <c:v>3838</c:v>
                </c:pt>
                <c:pt idx="71">
                  <c:v>3844</c:v>
                </c:pt>
                <c:pt idx="72">
                  <c:v>3891</c:v>
                </c:pt>
                <c:pt idx="73">
                  <c:v>4112</c:v>
                </c:pt>
                <c:pt idx="74">
                  <c:v>4152</c:v>
                </c:pt>
                <c:pt idx="75">
                  <c:v>4152</c:v>
                </c:pt>
                <c:pt idx="76">
                  <c:v>4186</c:v>
                </c:pt>
                <c:pt idx="77">
                  <c:v>4782</c:v>
                </c:pt>
                <c:pt idx="78">
                  <c:v>4796</c:v>
                </c:pt>
                <c:pt idx="79">
                  <c:v>4796</c:v>
                </c:pt>
                <c:pt idx="80">
                  <c:v>4796</c:v>
                </c:pt>
                <c:pt idx="81">
                  <c:v>5111</c:v>
                </c:pt>
                <c:pt idx="82">
                  <c:v>5453</c:v>
                </c:pt>
                <c:pt idx="83">
                  <c:v>6152</c:v>
                </c:pt>
                <c:pt idx="84">
                  <c:v>6152</c:v>
                </c:pt>
                <c:pt idx="85">
                  <c:v>6157</c:v>
                </c:pt>
                <c:pt idx="86">
                  <c:v>6363</c:v>
                </c:pt>
                <c:pt idx="87">
                  <c:v>6624</c:v>
                </c:pt>
                <c:pt idx="88">
                  <c:v>6651</c:v>
                </c:pt>
                <c:pt idx="89">
                  <c:v>6658</c:v>
                </c:pt>
                <c:pt idx="90">
                  <c:v>6705</c:v>
                </c:pt>
                <c:pt idx="91">
                  <c:v>6726</c:v>
                </c:pt>
                <c:pt idx="92">
                  <c:v>6768</c:v>
                </c:pt>
                <c:pt idx="93">
                  <c:v>6768</c:v>
                </c:pt>
                <c:pt idx="94">
                  <c:v>7016</c:v>
                </c:pt>
                <c:pt idx="95">
                  <c:v>7322</c:v>
                </c:pt>
                <c:pt idx="96">
                  <c:v>7322</c:v>
                </c:pt>
                <c:pt idx="97">
                  <c:v>7322</c:v>
                </c:pt>
                <c:pt idx="98">
                  <c:v>7362</c:v>
                </c:pt>
                <c:pt idx="99">
                  <c:v>7637</c:v>
                </c:pt>
                <c:pt idx="100">
                  <c:v>7637</c:v>
                </c:pt>
                <c:pt idx="101">
                  <c:v>7677</c:v>
                </c:pt>
                <c:pt idx="102">
                  <c:v>7678</c:v>
                </c:pt>
                <c:pt idx="103">
                  <c:v>7992</c:v>
                </c:pt>
                <c:pt idx="104">
                  <c:v>8019</c:v>
                </c:pt>
                <c:pt idx="105">
                  <c:v>8260</c:v>
                </c:pt>
                <c:pt idx="106">
                  <c:v>8595</c:v>
                </c:pt>
                <c:pt idx="107">
                  <c:v>8914.5</c:v>
                </c:pt>
                <c:pt idx="108">
                  <c:v>8917</c:v>
                </c:pt>
                <c:pt idx="109">
                  <c:v>8919.5</c:v>
                </c:pt>
                <c:pt idx="110">
                  <c:v>8924</c:v>
                </c:pt>
                <c:pt idx="111">
                  <c:v>9313</c:v>
                </c:pt>
                <c:pt idx="112">
                  <c:v>9851</c:v>
                </c:pt>
                <c:pt idx="113">
                  <c:v>9851</c:v>
                </c:pt>
                <c:pt idx="114">
                  <c:v>9923</c:v>
                </c:pt>
                <c:pt idx="115">
                  <c:v>10197</c:v>
                </c:pt>
              </c:numCache>
            </c:numRef>
          </c:xVal>
          <c:yVal>
            <c:numRef>
              <c:f>'A (old)'!$I$21:$I$136</c:f>
              <c:numCache>
                <c:formatCode>General</c:formatCode>
                <c:ptCount val="116"/>
                <c:pt idx="4">
                  <c:v>-2.6852399998460896E-2</c:v>
                </c:pt>
                <c:pt idx="5">
                  <c:v>-7.8524000055040233E-3</c:v>
                </c:pt>
                <c:pt idx="10">
                  <c:v>-7.1164000037242658E-3</c:v>
                </c:pt>
                <c:pt idx="15">
                  <c:v>9.0319999944767915E-3</c:v>
                </c:pt>
                <c:pt idx="18">
                  <c:v>2.098400000249967E-3</c:v>
                </c:pt>
                <c:pt idx="19">
                  <c:v>-3.9780000006430782E-3</c:v>
                </c:pt>
                <c:pt idx="20">
                  <c:v>-9.7120000282302499E-4</c:v>
                </c:pt>
                <c:pt idx="21">
                  <c:v>-1.8096799998602364E-2</c:v>
                </c:pt>
                <c:pt idx="23">
                  <c:v>-1.3432800005830359E-2</c:v>
                </c:pt>
                <c:pt idx="24">
                  <c:v>3.2399999327026308E-5</c:v>
                </c:pt>
                <c:pt idx="25">
                  <c:v>-2.5037200000951998E-2</c:v>
                </c:pt>
                <c:pt idx="26">
                  <c:v>1.6427999995357823E-2</c:v>
                </c:pt>
                <c:pt idx="27">
                  <c:v>-1.3030399997660425E-2</c:v>
                </c:pt>
                <c:pt idx="28">
                  <c:v>-2.1565200004260987E-2</c:v>
                </c:pt>
                <c:pt idx="29">
                  <c:v>1.6434799996204674E-2</c:v>
                </c:pt>
                <c:pt idx="30">
                  <c:v>-1.5628000001015607E-2</c:v>
                </c:pt>
                <c:pt idx="31">
                  <c:v>-1.9012000047951005E-3</c:v>
                </c:pt>
                <c:pt idx="32">
                  <c:v>9.8799995612353086E-5</c:v>
                </c:pt>
                <c:pt idx="33">
                  <c:v>-3.9708000040263869E-3</c:v>
                </c:pt>
                <c:pt idx="42">
                  <c:v>-3.4426400008669589E-2</c:v>
                </c:pt>
                <c:pt idx="43">
                  <c:v>-1.896120000310475E-2</c:v>
                </c:pt>
                <c:pt idx="44">
                  <c:v>-4.3489199997566175E-2</c:v>
                </c:pt>
                <c:pt idx="45">
                  <c:v>1.864680000289809E-2</c:v>
                </c:pt>
                <c:pt idx="46">
                  <c:v>2.7909999997064006E-2</c:v>
                </c:pt>
                <c:pt idx="47">
                  <c:v>2.8507999959401786E-3</c:v>
                </c:pt>
                <c:pt idx="59">
                  <c:v>-1.3478799999575131E-2</c:v>
                </c:pt>
                <c:pt idx="61">
                  <c:v>-7.6240000053076074E-3</c:v>
                </c:pt>
                <c:pt idx="62">
                  <c:v>-7.6868000032845885E-3</c:v>
                </c:pt>
                <c:pt idx="63">
                  <c:v>-1.5812400008144323E-2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83-464C-8A40-C6B5743B60F4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(old)'!$F$21:$F$136</c:f>
              <c:numCache>
                <c:formatCode>General</c:formatCode>
                <c:ptCount val="116"/>
                <c:pt idx="0">
                  <c:v>-4199</c:v>
                </c:pt>
                <c:pt idx="1">
                  <c:v>-4172</c:v>
                </c:pt>
                <c:pt idx="2">
                  <c:v>-3789</c:v>
                </c:pt>
                <c:pt idx="3">
                  <c:v>-3789</c:v>
                </c:pt>
                <c:pt idx="4">
                  <c:v>-3159</c:v>
                </c:pt>
                <c:pt idx="5">
                  <c:v>-3159</c:v>
                </c:pt>
                <c:pt idx="6">
                  <c:v>-3105</c:v>
                </c:pt>
                <c:pt idx="7">
                  <c:v>-3105</c:v>
                </c:pt>
                <c:pt idx="8">
                  <c:v>-2232</c:v>
                </c:pt>
                <c:pt idx="9">
                  <c:v>-2188</c:v>
                </c:pt>
                <c:pt idx="10">
                  <c:v>-1899</c:v>
                </c:pt>
                <c:pt idx="11">
                  <c:v>-1301</c:v>
                </c:pt>
                <c:pt idx="12">
                  <c:v>-986</c:v>
                </c:pt>
                <c:pt idx="13">
                  <c:v>-952</c:v>
                </c:pt>
                <c:pt idx="14">
                  <c:v>-945</c:v>
                </c:pt>
                <c:pt idx="15">
                  <c:v>-880</c:v>
                </c:pt>
                <c:pt idx="16">
                  <c:v>-678</c:v>
                </c:pt>
                <c:pt idx="17">
                  <c:v>-610</c:v>
                </c:pt>
                <c:pt idx="18">
                  <c:v>-606</c:v>
                </c:pt>
                <c:pt idx="19">
                  <c:v>-605</c:v>
                </c:pt>
                <c:pt idx="20">
                  <c:v>-592</c:v>
                </c:pt>
                <c:pt idx="21">
                  <c:v>-538</c:v>
                </c:pt>
                <c:pt idx="22">
                  <c:v>-343</c:v>
                </c:pt>
                <c:pt idx="23">
                  <c:v>-298</c:v>
                </c:pt>
                <c:pt idx="24">
                  <c:v>-291</c:v>
                </c:pt>
                <c:pt idx="25">
                  <c:v>-277</c:v>
                </c:pt>
                <c:pt idx="26">
                  <c:v>-270</c:v>
                </c:pt>
                <c:pt idx="27">
                  <c:v>-264</c:v>
                </c:pt>
                <c:pt idx="28">
                  <c:v>-257</c:v>
                </c:pt>
                <c:pt idx="29">
                  <c:v>-257</c:v>
                </c:pt>
                <c:pt idx="30">
                  <c:v>-230</c:v>
                </c:pt>
                <c:pt idx="31">
                  <c:v>-17</c:v>
                </c:pt>
                <c:pt idx="32">
                  <c:v>-17</c:v>
                </c:pt>
                <c:pt idx="33">
                  <c:v>-3</c:v>
                </c:pt>
                <c:pt idx="34">
                  <c:v>0</c:v>
                </c:pt>
                <c:pt idx="35">
                  <c:v>0</c:v>
                </c:pt>
                <c:pt idx="36">
                  <c:v>345</c:v>
                </c:pt>
                <c:pt idx="37">
                  <c:v>643.5</c:v>
                </c:pt>
                <c:pt idx="38">
                  <c:v>681</c:v>
                </c:pt>
                <c:pt idx="39">
                  <c:v>941</c:v>
                </c:pt>
                <c:pt idx="40">
                  <c:v>956</c:v>
                </c:pt>
                <c:pt idx="41">
                  <c:v>972.5</c:v>
                </c:pt>
                <c:pt idx="42">
                  <c:v>1626</c:v>
                </c:pt>
                <c:pt idx="43">
                  <c:v>1633</c:v>
                </c:pt>
                <c:pt idx="44">
                  <c:v>1653</c:v>
                </c:pt>
                <c:pt idx="45">
                  <c:v>1913</c:v>
                </c:pt>
                <c:pt idx="46">
                  <c:v>1975</c:v>
                </c:pt>
                <c:pt idx="47">
                  <c:v>2303</c:v>
                </c:pt>
                <c:pt idx="48">
                  <c:v>2503</c:v>
                </c:pt>
                <c:pt idx="49">
                  <c:v>2537</c:v>
                </c:pt>
                <c:pt idx="50">
                  <c:v>2537</c:v>
                </c:pt>
                <c:pt idx="51">
                  <c:v>2537</c:v>
                </c:pt>
                <c:pt idx="52">
                  <c:v>2537</c:v>
                </c:pt>
                <c:pt idx="53">
                  <c:v>2537</c:v>
                </c:pt>
                <c:pt idx="54">
                  <c:v>2537</c:v>
                </c:pt>
                <c:pt idx="55">
                  <c:v>2537</c:v>
                </c:pt>
                <c:pt idx="56">
                  <c:v>2845</c:v>
                </c:pt>
                <c:pt idx="57">
                  <c:v>2893</c:v>
                </c:pt>
                <c:pt idx="58">
                  <c:v>2893</c:v>
                </c:pt>
                <c:pt idx="59">
                  <c:v>2967</c:v>
                </c:pt>
                <c:pt idx="60">
                  <c:v>3153</c:v>
                </c:pt>
                <c:pt idx="61">
                  <c:v>3160</c:v>
                </c:pt>
                <c:pt idx="62">
                  <c:v>3187</c:v>
                </c:pt>
                <c:pt idx="63">
                  <c:v>3241</c:v>
                </c:pt>
                <c:pt idx="64">
                  <c:v>3489</c:v>
                </c:pt>
                <c:pt idx="65">
                  <c:v>3489</c:v>
                </c:pt>
                <c:pt idx="66">
                  <c:v>3489</c:v>
                </c:pt>
                <c:pt idx="67">
                  <c:v>3783</c:v>
                </c:pt>
                <c:pt idx="68">
                  <c:v>3783</c:v>
                </c:pt>
                <c:pt idx="69">
                  <c:v>3797</c:v>
                </c:pt>
                <c:pt idx="70">
                  <c:v>3838</c:v>
                </c:pt>
                <c:pt idx="71">
                  <c:v>3844</c:v>
                </c:pt>
                <c:pt idx="72">
                  <c:v>3891</c:v>
                </c:pt>
                <c:pt idx="73">
                  <c:v>4112</c:v>
                </c:pt>
                <c:pt idx="74">
                  <c:v>4152</c:v>
                </c:pt>
                <c:pt idx="75">
                  <c:v>4152</c:v>
                </c:pt>
                <c:pt idx="76">
                  <c:v>4186</c:v>
                </c:pt>
                <c:pt idx="77">
                  <c:v>4782</c:v>
                </c:pt>
                <c:pt idx="78">
                  <c:v>4796</c:v>
                </c:pt>
                <c:pt idx="79">
                  <c:v>4796</c:v>
                </c:pt>
                <c:pt idx="80">
                  <c:v>4796</c:v>
                </c:pt>
                <c:pt idx="81">
                  <c:v>5111</c:v>
                </c:pt>
                <c:pt idx="82">
                  <c:v>5453</c:v>
                </c:pt>
                <c:pt idx="83">
                  <c:v>6152</c:v>
                </c:pt>
                <c:pt idx="84">
                  <c:v>6152</c:v>
                </c:pt>
                <c:pt idx="85">
                  <c:v>6157</c:v>
                </c:pt>
                <c:pt idx="86">
                  <c:v>6363</c:v>
                </c:pt>
                <c:pt idx="87">
                  <c:v>6624</c:v>
                </c:pt>
                <c:pt idx="88">
                  <c:v>6651</c:v>
                </c:pt>
                <c:pt idx="89">
                  <c:v>6658</c:v>
                </c:pt>
                <c:pt idx="90">
                  <c:v>6705</c:v>
                </c:pt>
                <c:pt idx="91">
                  <c:v>6726</c:v>
                </c:pt>
                <c:pt idx="92">
                  <c:v>6768</c:v>
                </c:pt>
                <c:pt idx="93">
                  <c:v>6768</c:v>
                </c:pt>
                <c:pt idx="94">
                  <c:v>7016</c:v>
                </c:pt>
                <c:pt idx="95">
                  <c:v>7322</c:v>
                </c:pt>
                <c:pt idx="96">
                  <c:v>7322</c:v>
                </c:pt>
                <c:pt idx="97">
                  <c:v>7322</c:v>
                </c:pt>
                <c:pt idx="98">
                  <c:v>7362</c:v>
                </c:pt>
                <c:pt idx="99">
                  <c:v>7637</c:v>
                </c:pt>
                <c:pt idx="100">
                  <c:v>7637</c:v>
                </c:pt>
                <c:pt idx="101">
                  <c:v>7677</c:v>
                </c:pt>
                <c:pt idx="102">
                  <c:v>7678</c:v>
                </c:pt>
                <c:pt idx="103">
                  <c:v>7992</c:v>
                </c:pt>
                <c:pt idx="104">
                  <c:v>8019</c:v>
                </c:pt>
                <c:pt idx="105">
                  <c:v>8260</c:v>
                </c:pt>
                <c:pt idx="106">
                  <c:v>8595</c:v>
                </c:pt>
                <c:pt idx="107">
                  <c:v>8914.5</c:v>
                </c:pt>
                <c:pt idx="108">
                  <c:v>8917</c:v>
                </c:pt>
                <c:pt idx="109">
                  <c:v>8919.5</c:v>
                </c:pt>
                <c:pt idx="110">
                  <c:v>8924</c:v>
                </c:pt>
                <c:pt idx="111">
                  <c:v>9313</c:v>
                </c:pt>
                <c:pt idx="112">
                  <c:v>9851</c:v>
                </c:pt>
                <c:pt idx="113">
                  <c:v>9851</c:v>
                </c:pt>
                <c:pt idx="114">
                  <c:v>9923</c:v>
                </c:pt>
                <c:pt idx="115">
                  <c:v>10197</c:v>
                </c:pt>
              </c:numCache>
            </c:numRef>
          </c:xVal>
          <c:yVal>
            <c:numRef>
              <c:f>'A (old)'!$J$21:$J$136</c:f>
              <c:numCache>
                <c:formatCode>General</c:formatCode>
                <c:ptCount val="116"/>
                <c:pt idx="48">
                  <c:v>-3.4291999982087873E-3</c:v>
                </c:pt>
                <c:pt idx="49">
                  <c:v>-1.502680000703549E-2</c:v>
                </c:pt>
                <c:pt idx="50">
                  <c:v>-1.2026800002786331E-2</c:v>
                </c:pt>
                <c:pt idx="51">
                  <c:v>-1.1026800006220583E-2</c:v>
                </c:pt>
                <c:pt idx="52">
                  <c:v>-3.0268000045907684E-3</c:v>
                </c:pt>
                <c:pt idx="53">
                  <c:v>-2.0268000080250204E-3</c:v>
                </c:pt>
                <c:pt idx="54">
                  <c:v>4.9731999970390461E-3</c:v>
                </c:pt>
                <c:pt idx="55">
                  <c:v>9.9731999944197014E-3</c:v>
                </c:pt>
                <c:pt idx="56">
                  <c:v>-8.5580000013578683E-3</c:v>
                </c:pt>
                <c:pt idx="57">
                  <c:v>-3.4225199997308664E-2</c:v>
                </c:pt>
                <c:pt idx="58">
                  <c:v>-2.22252000021399E-2</c:v>
                </c:pt>
                <c:pt idx="60">
                  <c:v>-3.0891999995219521E-3</c:v>
                </c:pt>
                <c:pt idx="64">
                  <c:v>-1.8759600003249943E-2</c:v>
                </c:pt>
                <c:pt idx="65">
                  <c:v>-1.1759600005461834E-2</c:v>
                </c:pt>
                <c:pt idx="66">
                  <c:v>-4.7596000003977679E-3</c:v>
                </c:pt>
                <c:pt idx="67">
                  <c:v>-2.2211999967112206E-3</c:v>
                </c:pt>
                <c:pt idx="68">
                  <c:v>7.7787999980500899E-3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83-464C-8A40-C6B5743B60F4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(old)'!$F$21:$F$136</c:f>
              <c:numCache>
                <c:formatCode>General</c:formatCode>
                <c:ptCount val="116"/>
                <c:pt idx="0">
                  <c:v>-4199</c:v>
                </c:pt>
                <c:pt idx="1">
                  <c:v>-4172</c:v>
                </c:pt>
                <c:pt idx="2">
                  <c:v>-3789</c:v>
                </c:pt>
                <c:pt idx="3">
                  <c:v>-3789</c:v>
                </c:pt>
                <c:pt idx="4">
                  <c:v>-3159</c:v>
                </c:pt>
                <c:pt idx="5">
                  <c:v>-3159</c:v>
                </c:pt>
                <c:pt idx="6">
                  <c:v>-3105</c:v>
                </c:pt>
                <c:pt idx="7">
                  <c:v>-3105</c:v>
                </c:pt>
                <c:pt idx="8">
                  <c:v>-2232</c:v>
                </c:pt>
                <c:pt idx="9">
                  <c:v>-2188</c:v>
                </c:pt>
                <c:pt idx="10">
                  <c:v>-1899</c:v>
                </c:pt>
                <c:pt idx="11">
                  <c:v>-1301</c:v>
                </c:pt>
                <c:pt idx="12">
                  <c:v>-986</c:v>
                </c:pt>
                <c:pt idx="13">
                  <c:v>-952</c:v>
                </c:pt>
                <c:pt idx="14">
                  <c:v>-945</c:v>
                </c:pt>
                <c:pt idx="15">
                  <c:v>-880</c:v>
                </c:pt>
                <c:pt idx="16">
                  <c:v>-678</c:v>
                </c:pt>
                <c:pt idx="17">
                  <c:v>-610</c:v>
                </c:pt>
                <c:pt idx="18">
                  <c:v>-606</c:v>
                </c:pt>
                <c:pt idx="19">
                  <c:v>-605</c:v>
                </c:pt>
                <c:pt idx="20">
                  <c:v>-592</c:v>
                </c:pt>
                <c:pt idx="21">
                  <c:v>-538</c:v>
                </c:pt>
                <c:pt idx="22">
                  <c:v>-343</c:v>
                </c:pt>
                <c:pt idx="23">
                  <c:v>-298</c:v>
                </c:pt>
                <c:pt idx="24">
                  <c:v>-291</c:v>
                </c:pt>
                <c:pt idx="25">
                  <c:v>-277</c:v>
                </c:pt>
                <c:pt idx="26">
                  <c:v>-270</c:v>
                </c:pt>
                <c:pt idx="27">
                  <c:v>-264</c:v>
                </c:pt>
                <c:pt idx="28">
                  <c:v>-257</c:v>
                </c:pt>
                <c:pt idx="29">
                  <c:v>-257</c:v>
                </c:pt>
                <c:pt idx="30">
                  <c:v>-230</c:v>
                </c:pt>
                <c:pt idx="31">
                  <c:v>-17</c:v>
                </c:pt>
                <c:pt idx="32">
                  <c:v>-17</c:v>
                </c:pt>
                <c:pt idx="33">
                  <c:v>-3</c:v>
                </c:pt>
                <c:pt idx="34">
                  <c:v>0</c:v>
                </c:pt>
                <c:pt idx="35">
                  <c:v>0</c:v>
                </c:pt>
                <c:pt idx="36">
                  <c:v>345</c:v>
                </c:pt>
                <c:pt idx="37">
                  <c:v>643.5</c:v>
                </c:pt>
                <c:pt idx="38">
                  <c:v>681</c:v>
                </c:pt>
                <c:pt idx="39">
                  <c:v>941</c:v>
                </c:pt>
                <c:pt idx="40">
                  <c:v>956</c:v>
                </c:pt>
                <c:pt idx="41">
                  <c:v>972.5</c:v>
                </c:pt>
                <c:pt idx="42">
                  <c:v>1626</c:v>
                </c:pt>
                <c:pt idx="43">
                  <c:v>1633</c:v>
                </c:pt>
                <c:pt idx="44">
                  <c:v>1653</c:v>
                </c:pt>
                <c:pt idx="45">
                  <c:v>1913</c:v>
                </c:pt>
                <c:pt idx="46">
                  <c:v>1975</c:v>
                </c:pt>
                <c:pt idx="47">
                  <c:v>2303</c:v>
                </c:pt>
                <c:pt idx="48">
                  <c:v>2503</c:v>
                </c:pt>
                <c:pt idx="49">
                  <c:v>2537</c:v>
                </c:pt>
                <c:pt idx="50">
                  <c:v>2537</c:v>
                </c:pt>
                <c:pt idx="51">
                  <c:v>2537</c:v>
                </c:pt>
                <c:pt idx="52">
                  <c:v>2537</c:v>
                </c:pt>
                <c:pt idx="53">
                  <c:v>2537</c:v>
                </c:pt>
                <c:pt idx="54">
                  <c:v>2537</c:v>
                </c:pt>
                <c:pt idx="55">
                  <c:v>2537</c:v>
                </c:pt>
                <c:pt idx="56">
                  <c:v>2845</c:v>
                </c:pt>
                <c:pt idx="57">
                  <c:v>2893</c:v>
                </c:pt>
                <c:pt idx="58">
                  <c:v>2893</c:v>
                </c:pt>
                <c:pt idx="59">
                  <c:v>2967</c:v>
                </c:pt>
                <c:pt idx="60">
                  <c:v>3153</c:v>
                </c:pt>
                <c:pt idx="61">
                  <c:v>3160</c:v>
                </c:pt>
                <c:pt idx="62">
                  <c:v>3187</c:v>
                </c:pt>
                <c:pt idx="63">
                  <c:v>3241</c:v>
                </c:pt>
                <c:pt idx="64">
                  <c:v>3489</c:v>
                </c:pt>
                <c:pt idx="65">
                  <c:v>3489</c:v>
                </c:pt>
                <c:pt idx="66">
                  <c:v>3489</c:v>
                </c:pt>
                <c:pt idx="67">
                  <c:v>3783</c:v>
                </c:pt>
                <c:pt idx="68">
                  <c:v>3783</c:v>
                </c:pt>
                <c:pt idx="69">
                  <c:v>3797</c:v>
                </c:pt>
                <c:pt idx="70">
                  <c:v>3838</c:v>
                </c:pt>
                <c:pt idx="71">
                  <c:v>3844</c:v>
                </c:pt>
                <c:pt idx="72">
                  <c:v>3891</c:v>
                </c:pt>
                <c:pt idx="73">
                  <c:v>4112</c:v>
                </c:pt>
                <c:pt idx="74">
                  <c:v>4152</c:v>
                </c:pt>
                <c:pt idx="75">
                  <c:v>4152</c:v>
                </c:pt>
                <c:pt idx="76">
                  <c:v>4186</c:v>
                </c:pt>
                <c:pt idx="77">
                  <c:v>4782</c:v>
                </c:pt>
                <c:pt idx="78">
                  <c:v>4796</c:v>
                </c:pt>
                <c:pt idx="79">
                  <c:v>4796</c:v>
                </c:pt>
                <c:pt idx="80">
                  <c:v>4796</c:v>
                </c:pt>
                <c:pt idx="81">
                  <c:v>5111</c:v>
                </c:pt>
                <c:pt idx="82">
                  <c:v>5453</c:v>
                </c:pt>
                <c:pt idx="83">
                  <c:v>6152</c:v>
                </c:pt>
                <c:pt idx="84">
                  <c:v>6152</c:v>
                </c:pt>
                <c:pt idx="85">
                  <c:v>6157</c:v>
                </c:pt>
                <c:pt idx="86">
                  <c:v>6363</c:v>
                </c:pt>
                <c:pt idx="87">
                  <c:v>6624</c:v>
                </c:pt>
                <c:pt idx="88">
                  <c:v>6651</c:v>
                </c:pt>
                <c:pt idx="89">
                  <c:v>6658</c:v>
                </c:pt>
                <c:pt idx="90">
                  <c:v>6705</c:v>
                </c:pt>
                <c:pt idx="91">
                  <c:v>6726</c:v>
                </c:pt>
                <c:pt idx="92">
                  <c:v>6768</c:v>
                </c:pt>
                <c:pt idx="93">
                  <c:v>6768</c:v>
                </c:pt>
                <c:pt idx="94">
                  <c:v>7016</c:v>
                </c:pt>
                <c:pt idx="95">
                  <c:v>7322</c:v>
                </c:pt>
                <c:pt idx="96">
                  <c:v>7322</c:v>
                </c:pt>
                <c:pt idx="97">
                  <c:v>7322</c:v>
                </c:pt>
                <c:pt idx="98">
                  <c:v>7362</c:v>
                </c:pt>
                <c:pt idx="99">
                  <c:v>7637</c:v>
                </c:pt>
                <c:pt idx="100">
                  <c:v>7637</c:v>
                </c:pt>
                <c:pt idx="101">
                  <c:v>7677</c:v>
                </c:pt>
                <c:pt idx="102">
                  <c:v>7678</c:v>
                </c:pt>
                <c:pt idx="103">
                  <c:v>7992</c:v>
                </c:pt>
                <c:pt idx="104">
                  <c:v>8019</c:v>
                </c:pt>
                <c:pt idx="105">
                  <c:v>8260</c:v>
                </c:pt>
                <c:pt idx="106">
                  <c:v>8595</c:v>
                </c:pt>
                <c:pt idx="107">
                  <c:v>8914.5</c:v>
                </c:pt>
                <c:pt idx="108">
                  <c:v>8917</c:v>
                </c:pt>
                <c:pt idx="109">
                  <c:v>8919.5</c:v>
                </c:pt>
                <c:pt idx="110">
                  <c:v>8924</c:v>
                </c:pt>
                <c:pt idx="111">
                  <c:v>9313</c:v>
                </c:pt>
                <c:pt idx="112">
                  <c:v>9851</c:v>
                </c:pt>
                <c:pt idx="113">
                  <c:v>9851</c:v>
                </c:pt>
                <c:pt idx="114">
                  <c:v>9923</c:v>
                </c:pt>
                <c:pt idx="115">
                  <c:v>10197</c:v>
                </c:pt>
              </c:numCache>
            </c:numRef>
          </c:xVal>
          <c:yVal>
            <c:numRef>
              <c:f>'A (old)'!$K$21:$K$136</c:f>
              <c:numCache>
                <c:formatCode>General</c:formatCode>
                <c:ptCount val="116"/>
                <c:pt idx="0">
                  <c:v>-4.3396399996709079E-2</c:v>
                </c:pt>
                <c:pt idx="1">
                  <c:v>-4.2459199998120312E-2</c:v>
                </c:pt>
                <c:pt idx="2">
                  <c:v>-3.5920400005124975E-2</c:v>
                </c:pt>
                <c:pt idx="3">
                  <c:v>-3.552040000067791E-2</c:v>
                </c:pt>
                <c:pt idx="6">
                  <c:v>-1.6178000005311333E-2</c:v>
                </c:pt>
                <c:pt idx="7">
                  <c:v>-1.6078000000561588E-2</c:v>
                </c:pt>
                <c:pt idx="8">
                  <c:v>-6.6751999984262511E-3</c:v>
                </c:pt>
                <c:pt idx="9">
                  <c:v>2.4631999986013398E-3</c:v>
                </c:pt>
                <c:pt idx="11">
                  <c:v>-1.1503600006108172E-2</c:v>
                </c:pt>
                <c:pt idx="12">
                  <c:v>-4.7696000037831254E-3</c:v>
                </c:pt>
                <c:pt idx="13">
                  <c:v>-6.1672000010730699E-3</c:v>
                </c:pt>
                <c:pt idx="14">
                  <c:v>-6.1019999993732199E-3</c:v>
                </c:pt>
                <c:pt idx="16">
                  <c:v>2.3991999987629242E-3</c:v>
                </c:pt>
                <c:pt idx="17">
                  <c:v>1.9039999970118515E-3</c:v>
                </c:pt>
                <c:pt idx="22">
                  <c:v>3.3051999926101416E-3</c:v>
                </c:pt>
                <c:pt idx="35">
                  <c:v>0</c:v>
                </c:pt>
                <c:pt idx="36">
                  <c:v>1.2419999984558672E-3</c:v>
                </c:pt>
                <c:pt idx="37">
                  <c:v>3.63659999857191E-3</c:v>
                </c:pt>
                <c:pt idx="38">
                  <c:v>1.571599997987505E-3</c:v>
                </c:pt>
                <c:pt idx="39">
                  <c:v>1.4075999933993444E-3</c:v>
                </c:pt>
                <c:pt idx="40">
                  <c:v>9.6160000248346478E-4</c:v>
                </c:pt>
                <c:pt idx="41">
                  <c:v>3.5009999992325902E-3</c:v>
                </c:pt>
                <c:pt idx="79">
                  <c:v>3.185599998687394E-3</c:v>
                </c:pt>
                <c:pt idx="80">
                  <c:v>3.185599998687394E-3</c:v>
                </c:pt>
                <c:pt idx="81">
                  <c:v>5.3195999935269356E-3</c:v>
                </c:pt>
                <c:pt idx="82">
                  <c:v>7.1907999954419211E-3</c:v>
                </c:pt>
                <c:pt idx="85">
                  <c:v>1.450519999343669E-2</c:v>
                </c:pt>
                <c:pt idx="86">
                  <c:v>8.2667999959085137E-3</c:v>
                </c:pt>
                <c:pt idx="87">
                  <c:v>9.9263999945833348E-3</c:v>
                </c:pt>
                <c:pt idx="88">
                  <c:v>1.2763599996105768E-2</c:v>
                </c:pt>
                <c:pt idx="89">
                  <c:v>1.2028800003463402E-2</c:v>
                </c:pt>
                <c:pt idx="90">
                  <c:v>1.223799999570474E-2</c:v>
                </c:pt>
                <c:pt idx="91">
                  <c:v>1.2633599995751865E-2</c:v>
                </c:pt>
                <c:pt idx="94">
                  <c:v>1.3077600000542589E-2</c:v>
                </c:pt>
                <c:pt idx="98">
                  <c:v>1.0643200002959929E-2</c:v>
                </c:pt>
                <c:pt idx="103">
                  <c:v>2.3611199991137255E-2</c:v>
                </c:pt>
                <c:pt idx="106">
                  <c:v>2.2841999998490792E-2</c:v>
                </c:pt>
                <c:pt idx="107">
                  <c:v>2.3232199993799441E-2</c:v>
                </c:pt>
                <c:pt idx="108">
                  <c:v>1.9741199997952208E-2</c:v>
                </c:pt>
                <c:pt idx="109">
                  <c:v>1.2150199996540323E-2</c:v>
                </c:pt>
                <c:pt idx="110">
                  <c:v>1.9606399997428525E-2</c:v>
                </c:pt>
                <c:pt idx="113">
                  <c:v>1.2083599998732097E-2</c:v>
                </c:pt>
                <c:pt idx="114">
                  <c:v>1.1082799996074755E-2</c:v>
                </c:pt>
                <c:pt idx="115">
                  <c:v>1.4649199998530094E-2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83-464C-8A40-C6B5743B60F4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(old)'!$F$21:$F$136</c:f>
              <c:numCache>
                <c:formatCode>General</c:formatCode>
                <c:ptCount val="116"/>
                <c:pt idx="0">
                  <c:v>-4199</c:v>
                </c:pt>
                <c:pt idx="1">
                  <c:v>-4172</c:v>
                </c:pt>
                <c:pt idx="2">
                  <c:v>-3789</c:v>
                </c:pt>
                <c:pt idx="3">
                  <c:v>-3789</c:v>
                </c:pt>
                <c:pt idx="4">
                  <c:v>-3159</c:v>
                </c:pt>
                <c:pt idx="5">
                  <c:v>-3159</c:v>
                </c:pt>
                <c:pt idx="6">
                  <c:v>-3105</c:v>
                </c:pt>
                <c:pt idx="7">
                  <c:v>-3105</c:v>
                </c:pt>
                <c:pt idx="8">
                  <c:v>-2232</c:v>
                </c:pt>
                <c:pt idx="9">
                  <c:v>-2188</c:v>
                </c:pt>
                <c:pt idx="10">
                  <c:v>-1899</c:v>
                </c:pt>
                <c:pt idx="11">
                  <c:v>-1301</c:v>
                </c:pt>
                <c:pt idx="12">
                  <c:v>-986</c:v>
                </c:pt>
                <c:pt idx="13">
                  <c:v>-952</c:v>
                </c:pt>
                <c:pt idx="14">
                  <c:v>-945</c:v>
                </c:pt>
                <c:pt idx="15">
                  <c:v>-880</c:v>
                </c:pt>
                <c:pt idx="16">
                  <c:v>-678</c:v>
                </c:pt>
                <c:pt idx="17">
                  <c:v>-610</c:v>
                </c:pt>
                <c:pt idx="18">
                  <c:v>-606</c:v>
                </c:pt>
                <c:pt idx="19">
                  <c:v>-605</c:v>
                </c:pt>
                <c:pt idx="20">
                  <c:v>-592</c:v>
                </c:pt>
                <c:pt idx="21">
                  <c:v>-538</c:v>
                </c:pt>
                <c:pt idx="22">
                  <c:v>-343</c:v>
                </c:pt>
                <c:pt idx="23">
                  <c:v>-298</c:v>
                </c:pt>
                <c:pt idx="24">
                  <c:v>-291</c:v>
                </c:pt>
                <c:pt idx="25">
                  <c:v>-277</c:v>
                </c:pt>
                <c:pt idx="26">
                  <c:v>-270</c:v>
                </c:pt>
                <c:pt idx="27">
                  <c:v>-264</c:v>
                </c:pt>
                <c:pt idx="28">
                  <c:v>-257</c:v>
                </c:pt>
                <c:pt idx="29">
                  <c:v>-257</c:v>
                </c:pt>
                <c:pt idx="30">
                  <c:v>-230</c:v>
                </c:pt>
                <c:pt idx="31">
                  <c:v>-17</c:v>
                </c:pt>
                <c:pt idx="32">
                  <c:v>-17</c:v>
                </c:pt>
                <c:pt idx="33">
                  <c:v>-3</c:v>
                </c:pt>
                <c:pt idx="34">
                  <c:v>0</c:v>
                </c:pt>
                <c:pt idx="35">
                  <c:v>0</c:v>
                </c:pt>
                <c:pt idx="36">
                  <c:v>345</c:v>
                </c:pt>
                <c:pt idx="37">
                  <c:v>643.5</c:v>
                </c:pt>
                <c:pt idx="38">
                  <c:v>681</c:v>
                </c:pt>
                <c:pt idx="39">
                  <c:v>941</c:v>
                </c:pt>
                <c:pt idx="40">
                  <c:v>956</c:v>
                </c:pt>
                <c:pt idx="41">
                  <c:v>972.5</c:v>
                </c:pt>
                <c:pt idx="42">
                  <c:v>1626</c:v>
                </c:pt>
                <c:pt idx="43">
                  <c:v>1633</c:v>
                </c:pt>
                <c:pt idx="44">
                  <c:v>1653</c:v>
                </c:pt>
                <c:pt idx="45">
                  <c:v>1913</c:v>
                </c:pt>
                <c:pt idx="46">
                  <c:v>1975</c:v>
                </c:pt>
                <c:pt idx="47">
                  <c:v>2303</c:v>
                </c:pt>
                <c:pt idx="48">
                  <c:v>2503</c:v>
                </c:pt>
                <c:pt idx="49">
                  <c:v>2537</c:v>
                </c:pt>
                <c:pt idx="50">
                  <c:v>2537</c:v>
                </c:pt>
                <c:pt idx="51">
                  <c:v>2537</c:v>
                </c:pt>
                <c:pt idx="52">
                  <c:v>2537</c:v>
                </c:pt>
                <c:pt idx="53">
                  <c:v>2537</c:v>
                </c:pt>
                <c:pt idx="54">
                  <c:v>2537</c:v>
                </c:pt>
                <c:pt idx="55">
                  <c:v>2537</c:v>
                </c:pt>
                <c:pt idx="56">
                  <c:v>2845</c:v>
                </c:pt>
                <c:pt idx="57">
                  <c:v>2893</c:v>
                </c:pt>
                <c:pt idx="58">
                  <c:v>2893</c:v>
                </c:pt>
                <c:pt idx="59">
                  <c:v>2967</c:v>
                </c:pt>
                <c:pt idx="60">
                  <c:v>3153</c:v>
                </c:pt>
                <c:pt idx="61">
                  <c:v>3160</c:v>
                </c:pt>
                <c:pt idx="62">
                  <c:v>3187</c:v>
                </c:pt>
                <c:pt idx="63">
                  <c:v>3241</c:v>
                </c:pt>
                <c:pt idx="64">
                  <c:v>3489</c:v>
                </c:pt>
                <c:pt idx="65">
                  <c:v>3489</c:v>
                </c:pt>
                <c:pt idx="66">
                  <c:v>3489</c:v>
                </c:pt>
                <c:pt idx="67">
                  <c:v>3783</c:v>
                </c:pt>
                <c:pt idx="68">
                  <c:v>3783</c:v>
                </c:pt>
                <c:pt idx="69">
                  <c:v>3797</c:v>
                </c:pt>
                <c:pt idx="70">
                  <c:v>3838</c:v>
                </c:pt>
                <c:pt idx="71">
                  <c:v>3844</c:v>
                </c:pt>
                <c:pt idx="72">
                  <c:v>3891</c:v>
                </c:pt>
                <c:pt idx="73">
                  <c:v>4112</c:v>
                </c:pt>
                <c:pt idx="74">
                  <c:v>4152</c:v>
                </c:pt>
                <c:pt idx="75">
                  <c:v>4152</c:v>
                </c:pt>
                <c:pt idx="76">
                  <c:v>4186</c:v>
                </c:pt>
                <c:pt idx="77">
                  <c:v>4782</c:v>
                </c:pt>
                <c:pt idx="78">
                  <c:v>4796</c:v>
                </c:pt>
                <c:pt idx="79">
                  <c:v>4796</c:v>
                </c:pt>
                <c:pt idx="80">
                  <c:v>4796</c:v>
                </c:pt>
                <c:pt idx="81">
                  <c:v>5111</c:v>
                </c:pt>
                <c:pt idx="82">
                  <c:v>5453</c:v>
                </c:pt>
                <c:pt idx="83">
                  <c:v>6152</c:v>
                </c:pt>
                <c:pt idx="84">
                  <c:v>6152</c:v>
                </c:pt>
                <c:pt idx="85">
                  <c:v>6157</c:v>
                </c:pt>
                <c:pt idx="86">
                  <c:v>6363</c:v>
                </c:pt>
                <c:pt idx="87">
                  <c:v>6624</c:v>
                </c:pt>
                <c:pt idx="88">
                  <c:v>6651</c:v>
                </c:pt>
                <c:pt idx="89">
                  <c:v>6658</c:v>
                </c:pt>
                <c:pt idx="90">
                  <c:v>6705</c:v>
                </c:pt>
                <c:pt idx="91">
                  <c:v>6726</c:v>
                </c:pt>
                <c:pt idx="92">
                  <c:v>6768</c:v>
                </c:pt>
                <c:pt idx="93">
                  <c:v>6768</c:v>
                </c:pt>
                <c:pt idx="94">
                  <c:v>7016</c:v>
                </c:pt>
                <c:pt idx="95">
                  <c:v>7322</c:v>
                </c:pt>
                <c:pt idx="96">
                  <c:v>7322</c:v>
                </c:pt>
                <c:pt idx="97">
                  <c:v>7322</c:v>
                </c:pt>
                <c:pt idx="98">
                  <c:v>7362</c:v>
                </c:pt>
                <c:pt idx="99">
                  <c:v>7637</c:v>
                </c:pt>
                <c:pt idx="100">
                  <c:v>7637</c:v>
                </c:pt>
                <c:pt idx="101">
                  <c:v>7677</c:v>
                </c:pt>
                <c:pt idx="102">
                  <c:v>7678</c:v>
                </c:pt>
                <c:pt idx="103">
                  <c:v>7992</c:v>
                </c:pt>
                <c:pt idx="104">
                  <c:v>8019</c:v>
                </c:pt>
                <c:pt idx="105">
                  <c:v>8260</c:v>
                </c:pt>
                <c:pt idx="106">
                  <c:v>8595</c:v>
                </c:pt>
                <c:pt idx="107">
                  <c:v>8914.5</c:v>
                </c:pt>
                <c:pt idx="108">
                  <c:v>8917</c:v>
                </c:pt>
                <c:pt idx="109">
                  <c:v>8919.5</c:v>
                </c:pt>
                <c:pt idx="110">
                  <c:v>8924</c:v>
                </c:pt>
                <c:pt idx="111">
                  <c:v>9313</c:v>
                </c:pt>
                <c:pt idx="112">
                  <c:v>9851</c:v>
                </c:pt>
                <c:pt idx="113">
                  <c:v>9851</c:v>
                </c:pt>
                <c:pt idx="114">
                  <c:v>9923</c:v>
                </c:pt>
                <c:pt idx="115">
                  <c:v>10197</c:v>
                </c:pt>
              </c:numCache>
            </c:numRef>
          </c:xVal>
          <c:yVal>
            <c:numRef>
              <c:f>'A (old)'!$L$21:$L$136</c:f>
              <c:numCache>
                <c:formatCode>General</c:formatCode>
                <c:ptCount val="116"/>
                <c:pt idx="70">
                  <c:v>-4.2319999920437112E-4</c:v>
                </c:pt>
                <c:pt idx="71">
                  <c:v>-4.881600005319342E-3</c:v>
                </c:pt>
                <c:pt idx="72">
                  <c:v>-9.4724000009591691E-3</c:v>
                </c:pt>
                <c:pt idx="73">
                  <c:v>-8.3567999972729012E-3</c:v>
                </c:pt>
                <c:pt idx="74">
                  <c:v>-9.412800005520694E-3</c:v>
                </c:pt>
                <c:pt idx="76">
                  <c:v>-3.0104000034043565E-3</c:v>
                </c:pt>
                <c:pt idx="95">
                  <c:v>7.8919999941717833E-4</c:v>
                </c:pt>
                <c:pt idx="96">
                  <c:v>4.9491999961901456E-3</c:v>
                </c:pt>
                <c:pt idx="97">
                  <c:v>1.189919999887934E-2</c:v>
                </c:pt>
                <c:pt idx="99">
                  <c:v>-9.8268000074313022E-3</c:v>
                </c:pt>
                <c:pt idx="100">
                  <c:v>-5.6268000043928623E-3</c:v>
                </c:pt>
                <c:pt idx="101">
                  <c:v>2.1237199995084666E-2</c:v>
                </c:pt>
                <c:pt idx="102">
                  <c:v>2.2170799995365087E-2</c:v>
                </c:pt>
                <c:pt idx="104">
                  <c:v>2.4528399990231264E-2</c:v>
                </c:pt>
                <c:pt idx="105">
                  <c:v>2.4735999999393243E-2</c:v>
                </c:pt>
                <c:pt idx="111">
                  <c:v>1.505679999536369E-2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83-464C-8A40-C6B5743B60F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(old)'!$F$21:$F$136</c:f>
              <c:numCache>
                <c:formatCode>General</c:formatCode>
                <c:ptCount val="116"/>
                <c:pt idx="0">
                  <c:v>-4199</c:v>
                </c:pt>
                <c:pt idx="1">
                  <c:v>-4172</c:v>
                </c:pt>
                <c:pt idx="2">
                  <c:v>-3789</c:v>
                </c:pt>
                <c:pt idx="3">
                  <c:v>-3789</c:v>
                </c:pt>
                <c:pt idx="4">
                  <c:v>-3159</c:v>
                </c:pt>
                <c:pt idx="5">
                  <c:v>-3159</c:v>
                </c:pt>
                <c:pt idx="6">
                  <c:v>-3105</c:v>
                </c:pt>
                <c:pt idx="7">
                  <c:v>-3105</c:v>
                </c:pt>
                <c:pt idx="8">
                  <c:v>-2232</c:v>
                </c:pt>
                <c:pt idx="9">
                  <c:v>-2188</c:v>
                </c:pt>
                <c:pt idx="10">
                  <c:v>-1899</c:v>
                </c:pt>
                <c:pt idx="11">
                  <c:v>-1301</c:v>
                </c:pt>
                <c:pt idx="12">
                  <c:v>-986</c:v>
                </c:pt>
                <c:pt idx="13">
                  <c:v>-952</c:v>
                </c:pt>
                <c:pt idx="14">
                  <c:v>-945</c:v>
                </c:pt>
                <c:pt idx="15">
                  <c:v>-880</c:v>
                </c:pt>
                <c:pt idx="16">
                  <c:v>-678</c:v>
                </c:pt>
                <c:pt idx="17">
                  <c:v>-610</c:v>
                </c:pt>
                <c:pt idx="18">
                  <c:v>-606</c:v>
                </c:pt>
                <c:pt idx="19">
                  <c:v>-605</c:v>
                </c:pt>
                <c:pt idx="20">
                  <c:v>-592</c:v>
                </c:pt>
                <c:pt idx="21">
                  <c:v>-538</c:v>
                </c:pt>
                <c:pt idx="22">
                  <c:v>-343</c:v>
                </c:pt>
                <c:pt idx="23">
                  <c:v>-298</c:v>
                </c:pt>
                <c:pt idx="24">
                  <c:v>-291</c:v>
                </c:pt>
                <c:pt idx="25">
                  <c:v>-277</c:v>
                </c:pt>
                <c:pt idx="26">
                  <c:v>-270</c:v>
                </c:pt>
                <c:pt idx="27">
                  <c:v>-264</c:v>
                </c:pt>
                <c:pt idx="28">
                  <c:v>-257</c:v>
                </c:pt>
                <c:pt idx="29">
                  <c:v>-257</c:v>
                </c:pt>
                <c:pt idx="30">
                  <c:v>-230</c:v>
                </c:pt>
                <c:pt idx="31">
                  <c:v>-17</c:v>
                </c:pt>
                <c:pt idx="32">
                  <c:v>-17</c:v>
                </c:pt>
                <c:pt idx="33">
                  <c:v>-3</c:v>
                </c:pt>
                <c:pt idx="34">
                  <c:v>0</c:v>
                </c:pt>
                <c:pt idx="35">
                  <c:v>0</c:v>
                </c:pt>
                <c:pt idx="36">
                  <c:v>345</c:v>
                </c:pt>
                <c:pt idx="37">
                  <c:v>643.5</c:v>
                </c:pt>
                <c:pt idx="38">
                  <c:v>681</c:v>
                </c:pt>
                <c:pt idx="39">
                  <c:v>941</c:v>
                </c:pt>
                <c:pt idx="40">
                  <c:v>956</c:v>
                </c:pt>
                <c:pt idx="41">
                  <c:v>972.5</c:v>
                </c:pt>
                <c:pt idx="42">
                  <c:v>1626</c:v>
                </c:pt>
                <c:pt idx="43">
                  <c:v>1633</c:v>
                </c:pt>
                <c:pt idx="44">
                  <c:v>1653</c:v>
                </c:pt>
                <c:pt idx="45">
                  <c:v>1913</c:v>
                </c:pt>
                <c:pt idx="46">
                  <c:v>1975</c:v>
                </c:pt>
                <c:pt idx="47">
                  <c:v>2303</c:v>
                </c:pt>
                <c:pt idx="48">
                  <c:v>2503</c:v>
                </c:pt>
                <c:pt idx="49">
                  <c:v>2537</c:v>
                </c:pt>
                <c:pt idx="50">
                  <c:v>2537</c:v>
                </c:pt>
                <c:pt idx="51">
                  <c:v>2537</c:v>
                </c:pt>
                <c:pt idx="52">
                  <c:v>2537</c:v>
                </c:pt>
                <c:pt idx="53">
                  <c:v>2537</c:v>
                </c:pt>
                <c:pt idx="54">
                  <c:v>2537</c:v>
                </c:pt>
                <c:pt idx="55">
                  <c:v>2537</c:v>
                </c:pt>
                <c:pt idx="56">
                  <c:v>2845</c:v>
                </c:pt>
                <c:pt idx="57">
                  <c:v>2893</c:v>
                </c:pt>
                <c:pt idx="58">
                  <c:v>2893</c:v>
                </c:pt>
                <c:pt idx="59">
                  <c:v>2967</c:v>
                </c:pt>
                <c:pt idx="60">
                  <c:v>3153</c:v>
                </c:pt>
                <c:pt idx="61">
                  <c:v>3160</c:v>
                </c:pt>
                <c:pt idx="62">
                  <c:v>3187</c:v>
                </c:pt>
                <c:pt idx="63">
                  <c:v>3241</c:v>
                </c:pt>
                <c:pt idx="64">
                  <c:v>3489</c:v>
                </c:pt>
                <c:pt idx="65">
                  <c:v>3489</c:v>
                </c:pt>
                <c:pt idx="66">
                  <c:v>3489</c:v>
                </c:pt>
                <c:pt idx="67">
                  <c:v>3783</c:v>
                </c:pt>
                <c:pt idx="68">
                  <c:v>3783</c:v>
                </c:pt>
                <c:pt idx="69">
                  <c:v>3797</c:v>
                </c:pt>
                <c:pt idx="70">
                  <c:v>3838</c:v>
                </c:pt>
                <c:pt idx="71">
                  <c:v>3844</c:v>
                </c:pt>
                <c:pt idx="72">
                  <c:v>3891</c:v>
                </c:pt>
                <c:pt idx="73">
                  <c:v>4112</c:v>
                </c:pt>
                <c:pt idx="74">
                  <c:v>4152</c:v>
                </c:pt>
                <c:pt idx="75">
                  <c:v>4152</c:v>
                </c:pt>
                <c:pt idx="76">
                  <c:v>4186</c:v>
                </c:pt>
                <c:pt idx="77">
                  <c:v>4782</c:v>
                </c:pt>
                <c:pt idx="78">
                  <c:v>4796</c:v>
                </c:pt>
                <c:pt idx="79">
                  <c:v>4796</c:v>
                </c:pt>
                <c:pt idx="80">
                  <c:v>4796</c:v>
                </c:pt>
                <c:pt idx="81">
                  <c:v>5111</c:v>
                </c:pt>
                <c:pt idx="82">
                  <c:v>5453</c:v>
                </c:pt>
                <c:pt idx="83">
                  <c:v>6152</c:v>
                </c:pt>
                <c:pt idx="84">
                  <c:v>6152</c:v>
                </c:pt>
                <c:pt idx="85">
                  <c:v>6157</c:v>
                </c:pt>
                <c:pt idx="86">
                  <c:v>6363</c:v>
                </c:pt>
                <c:pt idx="87">
                  <c:v>6624</c:v>
                </c:pt>
                <c:pt idx="88">
                  <c:v>6651</c:v>
                </c:pt>
                <c:pt idx="89">
                  <c:v>6658</c:v>
                </c:pt>
                <c:pt idx="90">
                  <c:v>6705</c:v>
                </c:pt>
                <c:pt idx="91">
                  <c:v>6726</c:v>
                </c:pt>
                <c:pt idx="92">
                  <c:v>6768</c:v>
                </c:pt>
                <c:pt idx="93">
                  <c:v>6768</c:v>
                </c:pt>
                <c:pt idx="94">
                  <c:v>7016</c:v>
                </c:pt>
                <c:pt idx="95">
                  <c:v>7322</c:v>
                </c:pt>
                <c:pt idx="96">
                  <c:v>7322</c:v>
                </c:pt>
                <c:pt idx="97">
                  <c:v>7322</c:v>
                </c:pt>
                <c:pt idx="98">
                  <c:v>7362</c:v>
                </c:pt>
                <c:pt idx="99">
                  <c:v>7637</c:v>
                </c:pt>
                <c:pt idx="100">
                  <c:v>7637</c:v>
                </c:pt>
                <c:pt idx="101">
                  <c:v>7677</c:v>
                </c:pt>
                <c:pt idx="102">
                  <c:v>7678</c:v>
                </c:pt>
                <c:pt idx="103">
                  <c:v>7992</c:v>
                </c:pt>
                <c:pt idx="104">
                  <c:v>8019</c:v>
                </c:pt>
                <c:pt idx="105">
                  <c:v>8260</c:v>
                </c:pt>
                <c:pt idx="106">
                  <c:v>8595</c:v>
                </c:pt>
                <c:pt idx="107">
                  <c:v>8914.5</c:v>
                </c:pt>
                <c:pt idx="108">
                  <c:v>8917</c:v>
                </c:pt>
                <c:pt idx="109">
                  <c:v>8919.5</c:v>
                </c:pt>
                <c:pt idx="110">
                  <c:v>8924</c:v>
                </c:pt>
                <c:pt idx="111">
                  <c:v>9313</c:v>
                </c:pt>
                <c:pt idx="112">
                  <c:v>9851</c:v>
                </c:pt>
                <c:pt idx="113">
                  <c:v>9851</c:v>
                </c:pt>
                <c:pt idx="114">
                  <c:v>9923</c:v>
                </c:pt>
                <c:pt idx="115">
                  <c:v>10197</c:v>
                </c:pt>
              </c:numCache>
            </c:numRef>
          </c:xVal>
          <c:yVal>
            <c:numRef>
              <c:f>'A (old)'!$M$21:$M$136</c:f>
              <c:numCache>
                <c:formatCode>General</c:formatCode>
                <c:ptCount val="116"/>
                <c:pt idx="112">
                  <c:v>1.2083599998732097E-2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83-464C-8A40-C6B5743B60F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(old)'!$F$21:$F$136</c:f>
              <c:numCache>
                <c:formatCode>General</c:formatCode>
                <c:ptCount val="116"/>
                <c:pt idx="0">
                  <c:v>-4199</c:v>
                </c:pt>
                <c:pt idx="1">
                  <c:v>-4172</c:v>
                </c:pt>
                <c:pt idx="2">
                  <c:v>-3789</c:v>
                </c:pt>
                <c:pt idx="3">
                  <c:v>-3789</c:v>
                </c:pt>
                <c:pt idx="4">
                  <c:v>-3159</c:v>
                </c:pt>
                <c:pt idx="5">
                  <c:v>-3159</c:v>
                </c:pt>
                <c:pt idx="6">
                  <c:v>-3105</c:v>
                </c:pt>
                <c:pt idx="7">
                  <c:v>-3105</c:v>
                </c:pt>
                <c:pt idx="8">
                  <c:v>-2232</c:v>
                </c:pt>
                <c:pt idx="9">
                  <c:v>-2188</c:v>
                </c:pt>
                <c:pt idx="10">
                  <c:v>-1899</c:v>
                </c:pt>
                <c:pt idx="11">
                  <c:v>-1301</c:v>
                </c:pt>
                <c:pt idx="12">
                  <c:v>-986</c:v>
                </c:pt>
                <c:pt idx="13">
                  <c:v>-952</c:v>
                </c:pt>
                <c:pt idx="14">
                  <c:v>-945</c:v>
                </c:pt>
                <c:pt idx="15">
                  <c:v>-880</c:v>
                </c:pt>
                <c:pt idx="16">
                  <c:v>-678</c:v>
                </c:pt>
                <c:pt idx="17">
                  <c:v>-610</c:v>
                </c:pt>
                <c:pt idx="18">
                  <c:v>-606</c:v>
                </c:pt>
                <c:pt idx="19">
                  <c:v>-605</c:v>
                </c:pt>
                <c:pt idx="20">
                  <c:v>-592</c:v>
                </c:pt>
                <c:pt idx="21">
                  <c:v>-538</c:v>
                </c:pt>
                <c:pt idx="22">
                  <c:v>-343</c:v>
                </c:pt>
                <c:pt idx="23">
                  <c:v>-298</c:v>
                </c:pt>
                <c:pt idx="24">
                  <c:v>-291</c:v>
                </c:pt>
                <c:pt idx="25">
                  <c:v>-277</c:v>
                </c:pt>
                <c:pt idx="26">
                  <c:v>-270</c:v>
                </c:pt>
                <c:pt idx="27">
                  <c:v>-264</c:v>
                </c:pt>
                <c:pt idx="28">
                  <c:v>-257</c:v>
                </c:pt>
                <c:pt idx="29">
                  <c:v>-257</c:v>
                </c:pt>
                <c:pt idx="30">
                  <c:v>-230</c:v>
                </c:pt>
                <c:pt idx="31">
                  <c:v>-17</c:v>
                </c:pt>
                <c:pt idx="32">
                  <c:v>-17</c:v>
                </c:pt>
                <c:pt idx="33">
                  <c:v>-3</c:v>
                </c:pt>
                <c:pt idx="34">
                  <c:v>0</c:v>
                </c:pt>
                <c:pt idx="35">
                  <c:v>0</c:v>
                </c:pt>
                <c:pt idx="36">
                  <c:v>345</c:v>
                </c:pt>
                <c:pt idx="37">
                  <c:v>643.5</c:v>
                </c:pt>
                <c:pt idx="38">
                  <c:v>681</c:v>
                </c:pt>
                <c:pt idx="39">
                  <c:v>941</c:v>
                </c:pt>
                <c:pt idx="40">
                  <c:v>956</c:v>
                </c:pt>
                <c:pt idx="41">
                  <c:v>972.5</c:v>
                </c:pt>
                <c:pt idx="42">
                  <c:v>1626</c:v>
                </c:pt>
                <c:pt idx="43">
                  <c:v>1633</c:v>
                </c:pt>
                <c:pt idx="44">
                  <c:v>1653</c:v>
                </c:pt>
                <c:pt idx="45">
                  <c:v>1913</c:v>
                </c:pt>
                <c:pt idx="46">
                  <c:v>1975</c:v>
                </c:pt>
                <c:pt idx="47">
                  <c:v>2303</c:v>
                </c:pt>
                <c:pt idx="48">
                  <c:v>2503</c:v>
                </c:pt>
                <c:pt idx="49">
                  <c:v>2537</c:v>
                </c:pt>
                <c:pt idx="50">
                  <c:v>2537</c:v>
                </c:pt>
                <c:pt idx="51">
                  <c:v>2537</c:v>
                </c:pt>
                <c:pt idx="52">
                  <c:v>2537</c:v>
                </c:pt>
                <c:pt idx="53">
                  <c:v>2537</c:v>
                </c:pt>
                <c:pt idx="54">
                  <c:v>2537</c:v>
                </c:pt>
                <c:pt idx="55">
                  <c:v>2537</c:v>
                </c:pt>
                <c:pt idx="56">
                  <c:v>2845</c:v>
                </c:pt>
                <c:pt idx="57">
                  <c:v>2893</c:v>
                </c:pt>
                <c:pt idx="58">
                  <c:v>2893</c:v>
                </c:pt>
                <c:pt idx="59">
                  <c:v>2967</c:v>
                </c:pt>
                <c:pt idx="60">
                  <c:v>3153</c:v>
                </c:pt>
                <c:pt idx="61">
                  <c:v>3160</c:v>
                </c:pt>
                <c:pt idx="62">
                  <c:v>3187</c:v>
                </c:pt>
                <c:pt idx="63">
                  <c:v>3241</c:v>
                </c:pt>
                <c:pt idx="64">
                  <c:v>3489</c:v>
                </c:pt>
                <c:pt idx="65">
                  <c:v>3489</c:v>
                </c:pt>
                <c:pt idx="66">
                  <c:v>3489</c:v>
                </c:pt>
                <c:pt idx="67">
                  <c:v>3783</c:v>
                </c:pt>
                <c:pt idx="68">
                  <c:v>3783</c:v>
                </c:pt>
                <c:pt idx="69">
                  <c:v>3797</c:v>
                </c:pt>
                <c:pt idx="70">
                  <c:v>3838</c:v>
                </c:pt>
                <c:pt idx="71">
                  <c:v>3844</c:v>
                </c:pt>
                <c:pt idx="72">
                  <c:v>3891</c:v>
                </c:pt>
                <c:pt idx="73">
                  <c:v>4112</c:v>
                </c:pt>
                <c:pt idx="74">
                  <c:v>4152</c:v>
                </c:pt>
                <c:pt idx="75">
                  <c:v>4152</c:v>
                </c:pt>
                <c:pt idx="76">
                  <c:v>4186</c:v>
                </c:pt>
                <c:pt idx="77">
                  <c:v>4782</c:v>
                </c:pt>
                <c:pt idx="78">
                  <c:v>4796</c:v>
                </c:pt>
                <c:pt idx="79">
                  <c:v>4796</c:v>
                </c:pt>
                <c:pt idx="80">
                  <c:v>4796</c:v>
                </c:pt>
                <c:pt idx="81">
                  <c:v>5111</c:v>
                </c:pt>
                <c:pt idx="82">
                  <c:v>5453</c:v>
                </c:pt>
                <c:pt idx="83">
                  <c:v>6152</c:v>
                </c:pt>
                <c:pt idx="84">
                  <c:v>6152</c:v>
                </c:pt>
                <c:pt idx="85">
                  <c:v>6157</c:v>
                </c:pt>
                <c:pt idx="86">
                  <c:v>6363</c:v>
                </c:pt>
                <c:pt idx="87">
                  <c:v>6624</c:v>
                </c:pt>
                <c:pt idx="88">
                  <c:v>6651</c:v>
                </c:pt>
                <c:pt idx="89">
                  <c:v>6658</c:v>
                </c:pt>
                <c:pt idx="90">
                  <c:v>6705</c:v>
                </c:pt>
                <c:pt idx="91">
                  <c:v>6726</c:v>
                </c:pt>
                <c:pt idx="92">
                  <c:v>6768</c:v>
                </c:pt>
                <c:pt idx="93">
                  <c:v>6768</c:v>
                </c:pt>
                <c:pt idx="94">
                  <c:v>7016</c:v>
                </c:pt>
                <c:pt idx="95">
                  <c:v>7322</c:v>
                </c:pt>
                <c:pt idx="96">
                  <c:v>7322</c:v>
                </c:pt>
                <c:pt idx="97">
                  <c:v>7322</c:v>
                </c:pt>
                <c:pt idx="98">
                  <c:v>7362</c:v>
                </c:pt>
                <c:pt idx="99">
                  <c:v>7637</c:v>
                </c:pt>
                <c:pt idx="100">
                  <c:v>7637</c:v>
                </c:pt>
                <c:pt idx="101">
                  <c:v>7677</c:v>
                </c:pt>
                <c:pt idx="102">
                  <c:v>7678</c:v>
                </c:pt>
                <c:pt idx="103">
                  <c:v>7992</c:v>
                </c:pt>
                <c:pt idx="104">
                  <c:v>8019</c:v>
                </c:pt>
                <c:pt idx="105">
                  <c:v>8260</c:v>
                </c:pt>
                <c:pt idx="106">
                  <c:v>8595</c:v>
                </c:pt>
                <c:pt idx="107">
                  <c:v>8914.5</c:v>
                </c:pt>
                <c:pt idx="108">
                  <c:v>8917</c:v>
                </c:pt>
                <c:pt idx="109">
                  <c:v>8919.5</c:v>
                </c:pt>
                <c:pt idx="110">
                  <c:v>8924</c:v>
                </c:pt>
                <c:pt idx="111">
                  <c:v>9313</c:v>
                </c:pt>
                <c:pt idx="112">
                  <c:v>9851</c:v>
                </c:pt>
                <c:pt idx="113">
                  <c:v>9851</c:v>
                </c:pt>
                <c:pt idx="114">
                  <c:v>9923</c:v>
                </c:pt>
                <c:pt idx="115">
                  <c:v>10197</c:v>
                </c:pt>
              </c:numCache>
            </c:numRef>
          </c:xVal>
          <c:yVal>
            <c:numRef>
              <c:f>'A (old)'!$N$21:$N$136</c:f>
              <c:numCache>
                <c:formatCode>General</c:formatCode>
                <c:ptCount val="116"/>
                <c:pt idx="69">
                  <c:v>-1.7290800002228934E-2</c:v>
                </c:pt>
                <c:pt idx="75">
                  <c:v>-5.4128000047057867E-3</c:v>
                </c:pt>
                <c:pt idx="77">
                  <c:v>-5.4480000835610554E-4</c:v>
                </c:pt>
                <c:pt idx="78">
                  <c:v>-2.5614400001359172E-2</c:v>
                </c:pt>
                <c:pt idx="83">
                  <c:v>7.8872000012779608E-3</c:v>
                </c:pt>
                <c:pt idx="84">
                  <c:v>7.8872000012779608E-3</c:v>
                </c:pt>
                <c:pt idx="92">
                  <c:v>1.2324799994530622E-2</c:v>
                </c:pt>
                <c:pt idx="93">
                  <c:v>1.2324799994530622E-2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83-464C-8A40-C6B5743B60F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(old)'!$F$21:$F$136</c:f>
              <c:numCache>
                <c:formatCode>General</c:formatCode>
                <c:ptCount val="116"/>
                <c:pt idx="0">
                  <c:v>-4199</c:v>
                </c:pt>
                <c:pt idx="1">
                  <c:v>-4172</c:v>
                </c:pt>
                <c:pt idx="2">
                  <c:v>-3789</c:v>
                </c:pt>
                <c:pt idx="3">
                  <c:v>-3789</c:v>
                </c:pt>
                <c:pt idx="4">
                  <c:v>-3159</c:v>
                </c:pt>
                <c:pt idx="5">
                  <c:v>-3159</c:v>
                </c:pt>
                <c:pt idx="6">
                  <c:v>-3105</c:v>
                </c:pt>
                <c:pt idx="7">
                  <c:v>-3105</c:v>
                </c:pt>
                <c:pt idx="8">
                  <c:v>-2232</c:v>
                </c:pt>
                <c:pt idx="9">
                  <c:v>-2188</c:v>
                </c:pt>
                <c:pt idx="10">
                  <c:v>-1899</c:v>
                </c:pt>
                <c:pt idx="11">
                  <c:v>-1301</c:v>
                </c:pt>
                <c:pt idx="12">
                  <c:v>-986</c:v>
                </c:pt>
                <c:pt idx="13">
                  <c:v>-952</c:v>
                </c:pt>
                <c:pt idx="14">
                  <c:v>-945</c:v>
                </c:pt>
                <c:pt idx="15">
                  <c:v>-880</c:v>
                </c:pt>
                <c:pt idx="16">
                  <c:v>-678</c:v>
                </c:pt>
                <c:pt idx="17">
                  <c:v>-610</c:v>
                </c:pt>
                <c:pt idx="18">
                  <c:v>-606</c:v>
                </c:pt>
                <c:pt idx="19">
                  <c:v>-605</c:v>
                </c:pt>
                <c:pt idx="20">
                  <c:v>-592</c:v>
                </c:pt>
                <c:pt idx="21">
                  <c:v>-538</c:v>
                </c:pt>
                <c:pt idx="22">
                  <c:v>-343</c:v>
                </c:pt>
                <c:pt idx="23">
                  <c:v>-298</c:v>
                </c:pt>
                <c:pt idx="24">
                  <c:v>-291</c:v>
                </c:pt>
                <c:pt idx="25">
                  <c:v>-277</c:v>
                </c:pt>
                <c:pt idx="26">
                  <c:v>-270</c:v>
                </c:pt>
                <c:pt idx="27">
                  <c:v>-264</c:v>
                </c:pt>
                <c:pt idx="28">
                  <c:v>-257</c:v>
                </c:pt>
                <c:pt idx="29">
                  <c:v>-257</c:v>
                </c:pt>
                <c:pt idx="30">
                  <c:v>-230</c:v>
                </c:pt>
                <c:pt idx="31">
                  <c:v>-17</c:v>
                </c:pt>
                <c:pt idx="32">
                  <c:v>-17</c:v>
                </c:pt>
                <c:pt idx="33">
                  <c:v>-3</c:v>
                </c:pt>
                <c:pt idx="34">
                  <c:v>0</c:v>
                </c:pt>
                <c:pt idx="35">
                  <c:v>0</c:v>
                </c:pt>
                <c:pt idx="36">
                  <c:v>345</c:v>
                </c:pt>
                <c:pt idx="37">
                  <c:v>643.5</c:v>
                </c:pt>
                <c:pt idx="38">
                  <c:v>681</c:v>
                </c:pt>
                <c:pt idx="39">
                  <c:v>941</c:v>
                </c:pt>
                <c:pt idx="40">
                  <c:v>956</c:v>
                </c:pt>
                <c:pt idx="41">
                  <c:v>972.5</c:v>
                </c:pt>
                <c:pt idx="42">
                  <c:v>1626</c:v>
                </c:pt>
                <c:pt idx="43">
                  <c:v>1633</c:v>
                </c:pt>
                <c:pt idx="44">
                  <c:v>1653</c:v>
                </c:pt>
                <c:pt idx="45">
                  <c:v>1913</c:v>
                </c:pt>
                <c:pt idx="46">
                  <c:v>1975</c:v>
                </c:pt>
                <c:pt idx="47">
                  <c:v>2303</c:v>
                </c:pt>
                <c:pt idx="48">
                  <c:v>2503</c:v>
                </c:pt>
                <c:pt idx="49">
                  <c:v>2537</c:v>
                </c:pt>
                <c:pt idx="50">
                  <c:v>2537</c:v>
                </c:pt>
                <c:pt idx="51">
                  <c:v>2537</c:v>
                </c:pt>
                <c:pt idx="52">
                  <c:v>2537</c:v>
                </c:pt>
                <c:pt idx="53">
                  <c:v>2537</c:v>
                </c:pt>
                <c:pt idx="54">
                  <c:v>2537</c:v>
                </c:pt>
                <c:pt idx="55">
                  <c:v>2537</c:v>
                </c:pt>
                <c:pt idx="56">
                  <c:v>2845</c:v>
                </c:pt>
                <c:pt idx="57">
                  <c:v>2893</c:v>
                </c:pt>
                <c:pt idx="58">
                  <c:v>2893</c:v>
                </c:pt>
                <c:pt idx="59">
                  <c:v>2967</c:v>
                </c:pt>
                <c:pt idx="60">
                  <c:v>3153</c:v>
                </c:pt>
                <c:pt idx="61">
                  <c:v>3160</c:v>
                </c:pt>
                <c:pt idx="62">
                  <c:v>3187</c:v>
                </c:pt>
                <c:pt idx="63">
                  <c:v>3241</c:v>
                </c:pt>
                <c:pt idx="64">
                  <c:v>3489</c:v>
                </c:pt>
                <c:pt idx="65">
                  <c:v>3489</c:v>
                </c:pt>
                <c:pt idx="66">
                  <c:v>3489</c:v>
                </c:pt>
                <c:pt idx="67">
                  <c:v>3783</c:v>
                </c:pt>
                <c:pt idx="68">
                  <c:v>3783</c:v>
                </c:pt>
                <c:pt idx="69">
                  <c:v>3797</c:v>
                </c:pt>
                <c:pt idx="70">
                  <c:v>3838</c:v>
                </c:pt>
                <c:pt idx="71">
                  <c:v>3844</c:v>
                </c:pt>
                <c:pt idx="72">
                  <c:v>3891</c:v>
                </c:pt>
                <c:pt idx="73">
                  <c:v>4112</c:v>
                </c:pt>
                <c:pt idx="74">
                  <c:v>4152</c:v>
                </c:pt>
                <c:pt idx="75">
                  <c:v>4152</c:v>
                </c:pt>
                <c:pt idx="76">
                  <c:v>4186</c:v>
                </c:pt>
                <c:pt idx="77">
                  <c:v>4782</c:v>
                </c:pt>
                <c:pt idx="78">
                  <c:v>4796</c:v>
                </c:pt>
                <c:pt idx="79">
                  <c:v>4796</c:v>
                </c:pt>
                <c:pt idx="80">
                  <c:v>4796</c:v>
                </c:pt>
                <c:pt idx="81">
                  <c:v>5111</c:v>
                </c:pt>
                <c:pt idx="82">
                  <c:v>5453</c:v>
                </c:pt>
                <c:pt idx="83">
                  <c:v>6152</c:v>
                </c:pt>
                <c:pt idx="84">
                  <c:v>6152</c:v>
                </c:pt>
                <c:pt idx="85">
                  <c:v>6157</c:v>
                </c:pt>
                <c:pt idx="86">
                  <c:v>6363</c:v>
                </c:pt>
                <c:pt idx="87">
                  <c:v>6624</c:v>
                </c:pt>
                <c:pt idx="88">
                  <c:v>6651</c:v>
                </c:pt>
                <c:pt idx="89">
                  <c:v>6658</c:v>
                </c:pt>
                <c:pt idx="90">
                  <c:v>6705</c:v>
                </c:pt>
                <c:pt idx="91">
                  <c:v>6726</c:v>
                </c:pt>
                <c:pt idx="92">
                  <c:v>6768</c:v>
                </c:pt>
                <c:pt idx="93">
                  <c:v>6768</c:v>
                </c:pt>
                <c:pt idx="94">
                  <c:v>7016</c:v>
                </c:pt>
                <c:pt idx="95">
                  <c:v>7322</c:v>
                </c:pt>
                <c:pt idx="96">
                  <c:v>7322</c:v>
                </c:pt>
                <c:pt idx="97">
                  <c:v>7322</c:v>
                </c:pt>
                <c:pt idx="98">
                  <c:v>7362</c:v>
                </c:pt>
                <c:pt idx="99">
                  <c:v>7637</c:v>
                </c:pt>
                <c:pt idx="100">
                  <c:v>7637</c:v>
                </c:pt>
                <c:pt idx="101">
                  <c:v>7677</c:v>
                </c:pt>
                <c:pt idx="102">
                  <c:v>7678</c:v>
                </c:pt>
                <c:pt idx="103">
                  <c:v>7992</c:v>
                </c:pt>
                <c:pt idx="104">
                  <c:v>8019</c:v>
                </c:pt>
                <c:pt idx="105">
                  <c:v>8260</c:v>
                </c:pt>
                <c:pt idx="106">
                  <c:v>8595</c:v>
                </c:pt>
                <c:pt idx="107">
                  <c:v>8914.5</c:v>
                </c:pt>
                <c:pt idx="108">
                  <c:v>8917</c:v>
                </c:pt>
                <c:pt idx="109">
                  <c:v>8919.5</c:v>
                </c:pt>
                <c:pt idx="110">
                  <c:v>8924</c:v>
                </c:pt>
                <c:pt idx="111">
                  <c:v>9313</c:v>
                </c:pt>
                <c:pt idx="112">
                  <c:v>9851</c:v>
                </c:pt>
                <c:pt idx="113">
                  <c:v>9851</c:v>
                </c:pt>
                <c:pt idx="114">
                  <c:v>9923</c:v>
                </c:pt>
                <c:pt idx="115">
                  <c:v>10197</c:v>
                </c:pt>
              </c:numCache>
            </c:numRef>
          </c:xVal>
          <c:yVal>
            <c:numRef>
              <c:f>'A (old)'!$O$21:$O$136</c:f>
              <c:numCache>
                <c:formatCode>General</c:formatCode>
                <c:ptCount val="116"/>
                <c:pt idx="0">
                  <c:v>-1.9667747701840009E-2</c:v>
                </c:pt>
                <c:pt idx="1">
                  <c:v>-1.9598061437064704E-2</c:v>
                </c:pt>
                <c:pt idx="2">
                  <c:v>-1.8609548866363176E-2</c:v>
                </c:pt>
                <c:pt idx="3">
                  <c:v>-1.8609548866363176E-2</c:v>
                </c:pt>
                <c:pt idx="4">
                  <c:v>-1.6983536021606092E-2</c:v>
                </c:pt>
                <c:pt idx="5">
                  <c:v>-1.6983536021606092E-2</c:v>
                </c:pt>
                <c:pt idx="6">
                  <c:v>-1.6844163492055485E-2</c:v>
                </c:pt>
                <c:pt idx="7">
                  <c:v>-1.6844163492055485E-2</c:v>
                </c:pt>
                <c:pt idx="8">
                  <c:v>-1.4590974264320671E-2</c:v>
                </c:pt>
                <c:pt idx="9">
                  <c:v>-1.4477411462464621E-2</c:v>
                </c:pt>
                <c:pt idx="10">
                  <c:v>-1.3731510332091926E-2</c:v>
                </c:pt>
                <c:pt idx="11">
                  <c:v>-1.2188088615957427E-2</c:v>
                </c:pt>
                <c:pt idx="12">
                  <c:v>-1.1375082193578884E-2</c:v>
                </c:pt>
                <c:pt idx="13">
                  <c:v>-1.1287329119417391E-2</c:v>
                </c:pt>
                <c:pt idx="14">
                  <c:v>-1.1269262310031201E-2</c:v>
                </c:pt>
                <c:pt idx="15">
                  <c:v>-1.1101499080016581E-2</c:v>
                </c:pt>
                <c:pt idx="16">
                  <c:v>-1.0580142580586533E-2</c:v>
                </c:pt>
                <c:pt idx="17">
                  <c:v>-1.0404636432263546E-2</c:v>
                </c:pt>
                <c:pt idx="18">
                  <c:v>-1.0394312541185724E-2</c:v>
                </c:pt>
                <c:pt idx="19">
                  <c:v>-1.0391731568416268E-2</c:v>
                </c:pt>
                <c:pt idx="20">
                  <c:v>-1.0358178922413344E-2</c:v>
                </c:pt>
                <c:pt idx="21">
                  <c:v>-1.0218806392862738E-2</c:v>
                </c:pt>
                <c:pt idx="22">
                  <c:v>-9.7155167028188782E-3</c:v>
                </c:pt>
                <c:pt idx="23">
                  <c:v>-9.599372928193373E-3</c:v>
                </c:pt>
                <c:pt idx="24">
                  <c:v>-9.5813061188071823E-3</c:v>
                </c:pt>
                <c:pt idx="25">
                  <c:v>-9.5451725000348028E-3</c:v>
                </c:pt>
                <c:pt idx="26">
                  <c:v>-9.5271056906486122E-3</c:v>
                </c:pt>
                <c:pt idx="27">
                  <c:v>-9.5116198540318789E-3</c:v>
                </c:pt>
                <c:pt idx="28">
                  <c:v>-9.4935530446456882E-3</c:v>
                </c:pt>
                <c:pt idx="29">
                  <c:v>-9.4935530446456882E-3</c:v>
                </c:pt>
                <c:pt idx="30">
                  <c:v>-9.4238667798703848E-3</c:v>
                </c:pt>
                <c:pt idx="31">
                  <c:v>-8.8741195799763237E-3</c:v>
                </c:pt>
                <c:pt idx="32">
                  <c:v>-8.8741195799763237E-3</c:v>
                </c:pt>
                <c:pt idx="33">
                  <c:v>-8.8379859612039442E-3</c:v>
                </c:pt>
                <c:pt idx="34">
                  <c:v>-8.8302430428955775E-3</c:v>
                </c:pt>
                <c:pt idx="35">
                  <c:v>-8.8302430428955775E-3</c:v>
                </c:pt>
                <c:pt idx="36">
                  <c:v>-7.9398074374333657E-3</c:v>
                </c:pt>
                <c:pt idx="37">
                  <c:v>-7.1693870657508433E-3</c:v>
                </c:pt>
                <c:pt idx="38">
                  <c:v>-7.0726005868962548E-3</c:v>
                </c:pt>
                <c:pt idx="39">
                  <c:v>-6.4015476668377765E-3</c:v>
                </c:pt>
                <c:pt idx="40">
                  <c:v>-6.3628330752959414E-3</c:v>
                </c:pt>
                <c:pt idx="41">
                  <c:v>-6.3202470245999221E-3</c:v>
                </c:pt>
                <c:pt idx="42">
                  <c:v>-4.6335813197606306E-3</c:v>
                </c:pt>
                <c:pt idx="43">
                  <c:v>-4.6155145103744409E-3</c:v>
                </c:pt>
                <c:pt idx="44">
                  <c:v>-4.5638950549853272E-3</c:v>
                </c:pt>
                <c:pt idx="45">
                  <c:v>-3.892842134926848E-3</c:v>
                </c:pt>
                <c:pt idx="46">
                  <c:v>-3.7328218232205957E-3</c:v>
                </c:pt>
                <c:pt idx="47">
                  <c:v>-2.8862627548391301E-3</c:v>
                </c:pt>
                <c:pt idx="48">
                  <c:v>-2.370068200947993E-3</c:v>
                </c:pt>
                <c:pt idx="49">
                  <c:v>-2.2823151267864997E-3</c:v>
                </c:pt>
                <c:pt idx="50">
                  <c:v>-2.2823151267864997E-3</c:v>
                </c:pt>
                <c:pt idx="51">
                  <c:v>-2.2823151267864997E-3</c:v>
                </c:pt>
                <c:pt idx="52">
                  <c:v>-2.2823151267864997E-3</c:v>
                </c:pt>
                <c:pt idx="53">
                  <c:v>-2.2823151267864997E-3</c:v>
                </c:pt>
                <c:pt idx="54">
                  <c:v>-2.2823151267864997E-3</c:v>
                </c:pt>
                <c:pt idx="55">
                  <c:v>-2.2823151267864997E-3</c:v>
                </c:pt>
                <c:pt idx="56">
                  <c:v>-1.4873755137941478E-3</c:v>
                </c:pt>
                <c:pt idx="57">
                  <c:v>-1.3634888208602751E-3</c:v>
                </c:pt>
                <c:pt idx="58">
                  <c:v>-1.3634888208602751E-3</c:v>
                </c:pt>
                <c:pt idx="59">
                  <c:v>-1.1724968359205544E-3</c:v>
                </c:pt>
                <c:pt idx="60">
                  <c:v>-6.9243590080179593E-4</c:v>
                </c:pt>
                <c:pt idx="61">
                  <c:v>-6.7436909141560704E-4</c:v>
                </c:pt>
                <c:pt idx="62">
                  <c:v>-6.0468282664030357E-4</c:v>
                </c:pt>
                <c:pt idx="63">
                  <c:v>-4.6531029708969662E-4</c:v>
                </c:pt>
                <c:pt idx="64">
                  <c:v>1.7477094973531414E-4</c:v>
                </c:pt>
                <c:pt idx="65">
                  <c:v>1.7477094973531414E-4</c:v>
                </c:pt>
                <c:pt idx="66">
                  <c:v>1.7477094973531414E-4</c:v>
                </c:pt>
                <c:pt idx="67">
                  <c:v>9.3357694395528566E-4</c:v>
                </c:pt>
                <c:pt idx="68">
                  <c:v>9.3357694395528566E-4</c:v>
                </c:pt>
                <c:pt idx="69">
                  <c:v>9.6971056272766518E-4</c:v>
                </c:pt>
                <c:pt idx="70">
                  <c:v>1.0755304462753482E-3</c:v>
                </c:pt>
                <c:pt idx="71">
                  <c:v>1.0910162828920832E-3</c:v>
                </c:pt>
                <c:pt idx="72">
                  <c:v>1.2123220030564996E-3</c:v>
                </c:pt>
                <c:pt idx="73">
                  <c:v>1.7827169851062068E-3</c:v>
                </c:pt>
                <c:pt idx="74">
                  <c:v>1.8859558958844343E-3</c:v>
                </c:pt>
                <c:pt idx="75">
                  <c:v>1.8859558958844343E-3</c:v>
                </c:pt>
                <c:pt idx="76">
                  <c:v>1.9737089700459284E-3</c:v>
                </c:pt>
                <c:pt idx="77">
                  <c:v>3.5119687406415176E-3</c:v>
                </c:pt>
                <c:pt idx="78">
                  <c:v>3.5481023594138971E-3</c:v>
                </c:pt>
                <c:pt idx="79">
                  <c:v>3.5481023594138971E-3</c:v>
                </c:pt>
                <c:pt idx="80">
                  <c:v>3.5481023594138971E-3</c:v>
                </c:pt>
                <c:pt idx="81">
                  <c:v>4.3611087817924388E-3</c:v>
                </c:pt>
                <c:pt idx="82">
                  <c:v>5.2438014689462839E-3</c:v>
                </c:pt>
                <c:pt idx="83">
                  <c:v>7.0479014347958092E-3</c:v>
                </c:pt>
                <c:pt idx="84">
                  <c:v>7.0479014347958092E-3</c:v>
                </c:pt>
                <c:pt idx="85">
                  <c:v>7.0608062986430853E-3</c:v>
                </c:pt>
                <c:pt idx="86">
                  <c:v>7.5924866891509575E-3</c:v>
                </c:pt>
                <c:pt idx="87">
                  <c:v>8.266120581978894E-3</c:v>
                </c:pt>
                <c:pt idx="88">
                  <c:v>8.3358068467541957E-3</c:v>
                </c:pt>
                <c:pt idx="89">
                  <c:v>8.3538736561403863E-3</c:v>
                </c:pt>
                <c:pt idx="90">
                  <c:v>8.4751793763048026E-3</c:v>
                </c:pt>
                <c:pt idx="91">
                  <c:v>8.5293798044633745E-3</c:v>
                </c:pt>
                <c:pt idx="92">
                  <c:v>8.6377806607805113E-3</c:v>
                </c:pt>
                <c:pt idx="93">
                  <c:v>8.6377806607805113E-3</c:v>
                </c:pt>
                <c:pt idx="94">
                  <c:v>9.2778619076055203E-3</c:v>
                </c:pt>
                <c:pt idx="95">
                  <c:v>1.0067639575058962E-2</c:v>
                </c:pt>
                <c:pt idx="96">
                  <c:v>1.0067639575058962E-2</c:v>
                </c:pt>
                <c:pt idx="97">
                  <c:v>1.0067639575058962E-2</c:v>
                </c:pt>
                <c:pt idx="98">
                  <c:v>1.0170878485837191E-2</c:v>
                </c:pt>
                <c:pt idx="99">
                  <c:v>1.0880645997437502E-2</c:v>
                </c:pt>
                <c:pt idx="100">
                  <c:v>1.0880645997437502E-2</c:v>
                </c:pt>
                <c:pt idx="101">
                  <c:v>1.0983884908215731E-2</c:v>
                </c:pt>
                <c:pt idx="102">
                  <c:v>1.0986465880985188E-2</c:v>
                </c:pt>
                <c:pt idx="103">
                  <c:v>1.1796891330594271E-2</c:v>
                </c:pt>
                <c:pt idx="104">
                  <c:v>1.1866577595369576E-2</c:v>
                </c:pt>
                <c:pt idx="105">
                  <c:v>1.2488592032808398E-2</c:v>
                </c:pt>
                <c:pt idx="106">
                  <c:v>1.3353217910576053E-2</c:v>
                </c:pt>
                <c:pt idx="107">
                  <c:v>1.4177838710417143E-2</c:v>
                </c:pt>
                <c:pt idx="108">
                  <c:v>1.4184291142340783E-2</c:v>
                </c:pt>
                <c:pt idx="109">
                  <c:v>1.4190743574264423E-2</c:v>
                </c:pt>
                <c:pt idx="110">
                  <c:v>1.4202357951726974E-2</c:v>
                </c:pt>
                <c:pt idx="111">
                  <c:v>1.5206356359045235E-2</c:v>
                </c:pt>
                <c:pt idx="112">
                  <c:v>1.6594919709012394E-2</c:v>
                </c:pt>
                <c:pt idx="113">
                  <c:v>1.6594919709012394E-2</c:v>
                </c:pt>
                <c:pt idx="114">
                  <c:v>1.6780749748413204E-2</c:v>
                </c:pt>
                <c:pt idx="115">
                  <c:v>1.7487936287244061E-2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83-464C-8A40-C6B5743B6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24728"/>
        <c:axId val="1"/>
      </c:scatterChart>
      <c:valAx>
        <c:axId val="721624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8065522620902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42121684867397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247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012480499219969"/>
          <c:y val="0.9088076726258274"/>
          <c:w val="0.93603744149765988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O-C Diagr.</a:t>
            </a:r>
          </a:p>
        </c:rich>
      </c:tx>
      <c:layout>
        <c:manualLayout>
          <c:xMode val="edge"/>
          <c:yMode val="edge"/>
          <c:x val="0.37442251151579858"/>
          <c:y val="3.0054644808743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5665518816147"/>
          <c:y val="0.20765082727871861"/>
          <c:w val="0.81047826770622755"/>
          <c:h val="0.595630004562640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1'!$F$21:$F$359</c:f>
              <c:numCache>
                <c:formatCode>General</c:formatCode>
                <c:ptCount val="339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</c:numCache>
            </c:numRef>
          </c:xVal>
          <c:yVal>
            <c:numRef>
              <c:f>'Active 1'!$H$21:$H$359</c:f>
              <c:numCache>
                <c:formatCode>General</c:formatCode>
                <c:ptCount val="3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D1-4097-9F16-9CB809CF71A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1'!$F$21:$F$359</c:f>
              <c:numCache>
                <c:formatCode>General</c:formatCode>
                <c:ptCount val="339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</c:numCache>
            </c:numRef>
          </c:xVal>
          <c:yVal>
            <c:numRef>
              <c:f>'Active 1'!$I$21:$I$359</c:f>
              <c:numCache>
                <c:formatCode>General</c:formatCode>
                <c:ptCount val="339"/>
                <c:pt idx="0">
                  <c:v>-0.25160300000061397</c:v>
                </c:pt>
                <c:pt idx="1">
                  <c:v>-0.29280400000061491</c:v>
                </c:pt>
                <c:pt idx="2">
                  <c:v>-0.2888039999998</c:v>
                </c:pt>
                <c:pt idx="3">
                  <c:v>-0.25592959999994491</c:v>
                </c:pt>
                <c:pt idx="4">
                  <c:v>-0.31280719999995199</c:v>
                </c:pt>
                <c:pt idx="5">
                  <c:v>-0.29746499999964726</c:v>
                </c:pt>
                <c:pt idx="6">
                  <c:v>-0.24439440000060131</c:v>
                </c:pt>
                <c:pt idx="7">
                  <c:v>-0.25347080000210553</c:v>
                </c:pt>
                <c:pt idx="8">
                  <c:v>-0.25792920000094455</c:v>
                </c:pt>
                <c:pt idx="9">
                  <c:v>-0.26200559999779216</c:v>
                </c:pt>
                <c:pt idx="10">
                  <c:v>-0.26600880000114557</c:v>
                </c:pt>
                <c:pt idx="11">
                  <c:v>-0.27900199999930919</c:v>
                </c:pt>
                <c:pt idx="12">
                  <c:v>-0.25626940000074683</c:v>
                </c:pt>
                <c:pt idx="13">
                  <c:v>-0.24946040000213543</c:v>
                </c:pt>
                <c:pt idx="14">
                  <c:v>-0.25259960000039428</c:v>
                </c:pt>
                <c:pt idx="15">
                  <c:v>-0.25165560000095866</c:v>
                </c:pt>
                <c:pt idx="16">
                  <c:v>-0.24071840000033262</c:v>
                </c:pt>
                <c:pt idx="17">
                  <c:v>-0.22659600000042701</c:v>
                </c:pt>
                <c:pt idx="18">
                  <c:v>-0.25067240000134916</c:v>
                </c:pt>
                <c:pt idx="19">
                  <c:v>-0.25419360000159941</c:v>
                </c:pt>
                <c:pt idx="20">
                  <c:v>-0.25427000000127009</c:v>
                </c:pt>
                <c:pt idx="21">
                  <c:v>-0.25726320000103442</c:v>
                </c:pt>
                <c:pt idx="22">
                  <c:v>-0.25307120000070427</c:v>
                </c:pt>
                <c:pt idx="23">
                  <c:v>-0.26418999999805237</c:v>
                </c:pt>
                <c:pt idx="24">
                  <c:v>-0.25780120000126772</c:v>
                </c:pt>
                <c:pt idx="25">
                  <c:v>-0.25879439999698661</c:v>
                </c:pt>
                <c:pt idx="26">
                  <c:v>-0.24725279999984195</c:v>
                </c:pt>
                <c:pt idx="27">
                  <c:v>-0.25039200000173878</c:v>
                </c:pt>
                <c:pt idx="28">
                  <c:v>-0.14998439999908442</c:v>
                </c:pt>
                <c:pt idx="29">
                  <c:v>-0.23619640000106301</c:v>
                </c:pt>
                <c:pt idx="30">
                  <c:v>-0.22827279999910388</c:v>
                </c:pt>
                <c:pt idx="31">
                  <c:v>-0.23478719999911846</c:v>
                </c:pt>
                <c:pt idx="32">
                  <c:v>-0.23286360000201967</c:v>
                </c:pt>
                <c:pt idx="33">
                  <c:v>-0.2238500000021304</c:v>
                </c:pt>
                <c:pt idx="34">
                  <c:v>-0.23392640000020037</c:v>
                </c:pt>
                <c:pt idx="35">
                  <c:v>-0.2283848000006401</c:v>
                </c:pt>
                <c:pt idx="36">
                  <c:v>-0.24537799999961862</c:v>
                </c:pt>
                <c:pt idx="37">
                  <c:v>-0.23045439999987138</c:v>
                </c:pt>
                <c:pt idx="38">
                  <c:v>-0.2224476000010327</c:v>
                </c:pt>
                <c:pt idx="39">
                  <c:v>-0.24959360000138986</c:v>
                </c:pt>
                <c:pt idx="40">
                  <c:v>-0.23305199999958859</c:v>
                </c:pt>
                <c:pt idx="41">
                  <c:v>-0.22357999999803724</c:v>
                </c:pt>
                <c:pt idx="42">
                  <c:v>-0.14023920000181533</c:v>
                </c:pt>
                <c:pt idx="43">
                  <c:v>-0.13723920000484213</c:v>
                </c:pt>
                <c:pt idx="44">
                  <c:v>-0.14183000000048196</c:v>
                </c:pt>
                <c:pt idx="45">
                  <c:v>-0.13583319999452215</c:v>
                </c:pt>
                <c:pt idx="46">
                  <c:v>-0.12842719999753172</c:v>
                </c:pt>
                <c:pt idx="47">
                  <c:v>-0.12842719999753172</c:v>
                </c:pt>
                <c:pt idx="48">
                  <c:v>-0.12849000000278465</c:v>
                </c:pt>
                <c:pt idx="49">
                  <c:v>-0.11024000000179512</c:v>
                </c:pt>
                <c:pt idx="50">
                  <c:v>-0.10323320000316016</c:v>
                </c:pt>
                <c:pt idx="51">
                  <c:v>-0.11143520000041462</c:v>
                </c:pt>
                <c:pt idx="52">
                  <c:v>-0.11409719999937806</c:v>
                </c:pt>
                <c:pt idx="53">
                  <c:v>-0.10609719999774825</c:v>
                </c:pt>
                <c:pt idx="54">
                  <c:v>-0.11261840000224765</c:v>
                </c:pt>
                <c:pt idx="55">
                  <c:v>-0.1106184000018402</c:v>
                </c:pt>
                <c:pt idx="56">
                  <c:v>-0.10284080000565154</c:v>
                </c:pt>
                <c:pt idx="57">
                  <c:v>-9.5378800004255027E-2</c:v>
                </c:pt>
                <c:pt idx="58">
                  <c:v>-0.10129200000665151</c:v>
                </c:pt>
                <c:pt idx="59">
                  <c:v>-9.9292000006244052E-2</c:v>
                </c:pt>
                <c:pt idx="60">
                  <c:v>-9.2285200000333134E-2</c:v>
                </c:pt>
                <c:pt idx="61">
                  <c:v>-0.10182000000349944</c:v>
                </c:pt>
                <c:pt idx="62">
                  <c:v>-9.382000000186963E-2</c:v>
                </c:pt>
                <c:pt idx="63">
                  <c:v>-8.8820000004488975E-2</c:v>
                </c:pt>
                <c:pt idx="64">
                  <c:v>-0.12328940000588773</c:v>
                </c:pt>
                <c:pt idx="66">
                  <c:v>-0.12389020000409801</c:v>
                </c:pt>
                <c:pt idx="67">
                  <c:v>-0.11589020000246819</c:v>
                </c:pt>
                <c:pt idx="68">
                  <c:v>-9.3740600001183338E-2</c:v>
                </c:pt>
                <c:pt idx="69">
                  <c:v>-9.1740600000775885E-2</c:v>
                </c:pt>
                <c:pt idx="70">
                  <c:v>-9.0740600004210137E-2</c:v>
                </c:pt>
                <c:pt idx="71">
                  <c:v>-8.7740599999960978E-2</c:v>
                </c:pt>
                <c:pt idx="72">
                  <c:v>-7.4817000000621192E-2</c:v>
                </c:pt>
                <c:pt idx="73">
                  <c:v>-9.6879799995804206E-2</c:v>
                </c:pt>
                <c:pt idx="74">
                  <c:v>-7.4948400004359428E-2</c:v>
                </c:pt>
                <c:pt idx="75">
                  <c:v>-7.3948400000517722E-2</c:v>
                </c:pt>
                <c:pt idx="76">
                  <c:v>-6.9948399999702815E-2</c:v>
                </c:pt>
                <c:pt idx="77">
                  <c:v>-6.7948399999295361E-2</c:v>
                </c:pt>
                <c:pt idx="78">
                  <c:v>-7.3018000002775807E-2</c:v>
                </c:pt>
                <c:pt idx="79">
                  <c:v>-7.2316800004045945E-2</c:v>
                </c:pt>
                <c:pt idx="80">
                  <c:v>-7.5549200002569705E-2</c:v>
                </c:pt>
                <c:pt idx="81">
                  <c:v>-6.7549200000939891E-2</c:v>
                </c:pt>
                <c:pt idx="82">
                  <c:v>-4.5399599999655038E-2</c:v>
                </c:pt>
                <c:pt idx="83">
                  <c:v>-4.3399599999247584E-2</c:v>
                </c:pt>
                <c:pt idx="84">
                  <c:v>-4.2399600002681836E-2</c:v>
                </c:pt>
                <c:pt idx="85">
                  <c:v>-3.9399599998432677E-2</c:v>
                </c:pt>
                <c:pt idx="86">
                  <c:v>-2.6475999999092892E-2</c:v>
                </c:pt>
                <c:pt idx="87">
                  <c:v>-4.8538800001551863E-2</c:v>
                </c:pt>
                <c:pt idx="88">
                  <c:v>-3.9997200001380406E-2</c:v>
                </c:pt>
                <c:pt idx="89">
                  <c:v>-6.0206000001926441E-2</c:v>
                </c:pt>
                <c:pt idx="90">
                  <c:v>-3.6007200003950857E-2</c:v>
                </c:pt>
                <c:pt idx="91">
                  <c:v>-3.3007200006977655E-2</c:v>
                </c:pt>
                <c:pt idx="92">
                  <c:v>-0.10704540000006091</c:v>
                </c:pt>
                <c:pt idx="93">
                  <c:v>-5.4541999998036772E-2</c:v>
                </c:pt>
                <c:pt idx="94">
                  <c:v>-5.3542000001471024E-2</c:v>
                </c:pt>
                <c:pt idx="95">
                  <c:v>-5.154200000106357E-2</c:v>
                </c:pt>
                <c:pt idx="96">
                  <c:v>-5.154200000106357E-2</c:v>
                </c:pt>
                <c:pt idx="97">
                  <c:v>-3.913279999687802E-2</c:v>
                </c:pt>
                <c:pt idx="98">
                  <c:v>-3.8132800000312272E-2</c:v>
                </c:pt>
                <c:pt idx="99">
                  <c:v>-4.1195600002538413E-2</c:v>
                </c:pt>
                <c:pt idx="100">
                  <c:v>-6.5740400001232047E-2</c:v>
                </c:pt>
                <c:pt idx="101">
                  <c:v>-6.0803200001828372E-2</c:v>
                </c:pt>
                <c:pt idx="102">
                  <c:v>-5.6604400000651367E-2</c:v>
                </c:pt>
                <c:pt idx="103">
                  <c:v>-4.9604400002863258E-2</c:v>
                </c:pt>
                <c:pt idx="104">
                  <c:v>-5.0397200000588782E-2</c:v>
                </c:pt>
                <c:pt idx="105">
                  <c:v>-5.0397200000588782E-2</c:v>
                </c:pt>
                <c:pt idx="106">
                  <c:v>-4.9397200004023034E-2</c:v>
                </c:pt>
                <c:pt idx="107">
                  <c:v>-4.9337600001308601E-2</c:v>
                </c:pt>
                <c:pt idx="108">
                  <c:v>-4.4337600003927946E-2</c:v>
                </c:pt>
                <c:pt idx="109">
                  <c:v>-4.3337600007362198E-2</c:v>
                </c:pt>
                <c:pt idx="110">
                  <c:v>-6.7400399995676707E-2</c:v>
                </c:pt>
                <c:pt idx="111">
                  <c:v>-1.0264399999869056E-2</c:v>
                </c:pt>
                <c:pt idx="114">
                  <c:v>-6.6056800002115779E-2</c:v>
                </c:pt>
                <c:pt idx="115">
                  <c:v>-4.3126399999891873E-2</c:v>
                </c:pt>
                <c:pt idx="119">
                  <c:v>-3.3324399999401066E-2</c:v>
                </c:pt>
                <c:pt idx="120">
                  <c:v>-2.6852399998460896E-2</c:v>
                </c:pt>
                <c:pt idx="121">
                  <c:v>-2.2852400004921947E-2</c:v>
                </c:pt>
                <c:pt idx="122">
                  <c:v>-7.8524000055040233E-3</c:v>
                </c:pt>
                <c:pt idx="128">
                  <c:v>3.946400000131689E-3</c:v>
                </c:pt>
                <c:pt idx="129">
                  <c:v>-7.1164000037242658E-3</c:v>
                </c:pt>
                <c:pt idx="130">
                  <c:v>2.9567999954451807E-3</c:v>
                </c:pt>
                <c:pt idx="133">
                  <c:v>1.528639999742154E-2</c:v>
                </c:pt>
                <c:pt idx="134">
                  <c:v>-2.347999979974702E-4</c:v>
                </c:pt>
                <c:pt idx="141">
                  <c:v>1.031999992846977E-3</c:v>
                </c:pt>
                <c:pt idx="142">
                  <c:v>9.0319999944767915E-3</c:v>
                </c:pt>
                <c:pt idx="145">
                  <c:v>2.098400000249967E-3</c:v>
                </c:pt>
                <c:pt idx="146">
                  <c:v>-3.9780000006430782E-3</c:v>
                </c:pt>
                <c:pt idx="147">
                  <c:v>3.2639999997627456E-2</c:v>
                </c:pt>
                <c:pt idx="148">
                  <c:v>-9.7120000282302499E-4</c:v>
                </c:pt>
                <c:pt idx="149">
                  <c:v>-1.8096799998602364E-2</c:v>
                </c:pt>
                <c:pt idx="151">
                  <c:v>-1.3432800005830359E-2</c:v>
                </c:pt>
                <c:pt idx="152">
                  <c:v>3.2399999327026308E-5</c:v>
                </c:pt>
                <c:pt idx="153">
                  <c:v>-2.5037200000951998E-2</c:v>
                </c:pt>
                <c:pt idx="154">
                  <c:v>1.6427999995357823E-2</c:v>
                </c:pt>
                <c:pt idx="155">
                  <c:v>-1.3030399997660425E-2</c:v>
                </c:pt>
                <c:pt idx="156">
                  <c:v>1.9696000017574988E-3</c:v>
                </c:pt>
                <c:pt idx="157">
                  <c:v>-2.1565200004260987E-2</c:v>
                </c:pt>
                <c:pt idx="158">
                  <c:v>1.6434799996204674E-2</c:v>
                </c:pt>
                <c:pt idx="159">
                  <c:v>-1.5628000001015607E-2</c:v>
                </c:pt>
                <c:pt idx="160">
                  <c:v>-1.9012000047951005E-3</c:v>
                </c:pt>
                <c:pt idx="161">
                  <c:v>9.8799995612353086E-5</c:v>
                </c:pt>
                <c:pt idx="162">
                  <c:v>3.0987999925855547E-3</c:v>
                </c:pt>
                <c:pt idx="163">
                  <c:v>-3.9708000040263869E-3</c:v>
                </c:pt>
                <c:pt idx="165">
                  <c:v>4.9119999312097207E-4</c:v>
                </c:pt>
                <c:pt idx="166">
                  <c:v>7.491199990909081E-3</c:v>
                </c:pt>
                <c:pt idx="167">
                  <c:v>9.4911999913165346E-3</c:v>
                </c:pt>
                <c:pt idx="168">
                  <c:v>1.049119999515824E-2</c:v>
                </c:pt>
                <c:pt idx="169">
                  <c:v>1.1491199991723988E-2</c:v>
                </c:pt>
                <c:pt idx="170">
                  <c:v>1.4491199995973147E-2</c:v>
                </c:pt>
                <c:pt idx="171">
                  <c:v>1.6491199996380601E-2</c:v>
                </c:pt>
                <c:pt idx="172">
                  <c:v>-5.0436000019544736E-3</c:v>
                </c:pt>
                <c:pt idx="173">
                  <c:v>8.9564000008977018E-3</c:v>
                </c:pt>
                <c:pt idx="174">
                  <c:v>-8.0368000053567812E-3</c:v>
                </c:pt>
                <c:pt idx="175">
                  <c:v>-5.0368000011076219E-3</c:v>
                </c:pt>
                <c:pt idx="176">
                  <c:v>-1.417599999695085E-2</c:v>
                </c:pt>
                <c:pt idx="178">
                  <c:v>-1.8574800000351388E-2</c:v>
                </c:pt>
                <c:pt idx="179">
                  <c:v>-1.6574799999943934E-2</c:v>
                </c:pt>
                <c:pt idx="180">
                  <c:v>-2.5748000043677166E-3</c:v>
                </c:pt>
                <c:pt idx="181">
                  <c:v>-1.574800000526011E-3</c:v>
                </c:pt>
                <c:pt idx="184">
                  <c:v>-3.0106000005616806E-2</c:v>
                </c:pt>
                <c:pt idx="185">
                  <c:v>-2.0106000003579538E-2</c:v>
                </c:pt>
                <c:pt idx="186">
                  <c:v>-1.9105999999737833E-2</c:v>
                </c:pt>
                <c:pt idx="187">
                  <c:v>-1.010600000154227E-2</c:v>
                </c:pt>
                <c:pt idx="188">
                  <c:v>-1.9634000003861729E-2</c:v>
                </c:pt>
                <c:pt idx="189">
                  <c:v>-1.8634000000020023E-2</c:v>
                </c:pt>
                <c:pt idx="190">
                  <c:v>-1.5634000003046822E-2</c:v>
                </c:pt>
                <c:pt idx="191">
                  <c:v>-1.4633999999205116E-2</c:v>
                </c:pt>
                <c:pt idx="192">
                  <c:v>-8.7104000049293973E-3</c:v>
                </c:pt>
                <c:pt idx="194">
                  <c:v>-2.5168800006213132E-2</c:v>
                </c:pt>
                <c:pt idx="195">
                  <c:v>-2.3168800005805679E-2</c:v>
                </c:pt>
                <c:pt idx="196">
                  <c:v>-1.8168800001149066E-2</c:v>
                </c:pt>
                <c:pt idx="197">
                  <c:v>-1.6168800000741612E-2</c:v>
                </c:pt>
                <c:pt idx="198">
                  <c:v>-1.6168800000741612E-2</c:v>
                </c:pt>
                <c:pt idx="199">
                  <c:v>-1.4168800000334159E-2</c:v>
                </c:pt>
                <c:pt idx="200">
                  <c:v>-1.1168800003360957E-2</c:v>
                </c:pt>
                <c:pt idx="201">
                  <c:v>-1.0168800006795209E-2</c:v>
                </c:pt>
                <c:pt idx="202">
                  <c:v>-5.168800002138596E-3</c:v>
                </c:pt>
                <c:pt idx="203">
                  <c:v>-2.1688000051653944E-3</c:v>
                </c:pt>
                <c:pt idx="204">
                  <c:v>-1.6880000475794077E-4</c:v>
                </c:pt>
                <c:pt idx="205">
                  <c:v>-1.6880000475794077E-4</c:v>
                </c:pt>
                <c:pt idx="206">
                  <c:v>1.8311999956495129E-3</c:v>
                </c:pt>
                <c:pt idx="207">
                  <c:v>6.8311999930301681E-3</c:v>
                </c:pt>
                <c:pt idx="211">
                  <c:v>8.1743999980972148E-3</c:v>
                </c:pt>
                <c:pt idx="212">
                  <c:v>-1.5433200002007652E-2</c:v>
                </c:pt>
                <c:pt idx="213">
                  <c:v>-3.4426400008669589E-2</c:v>
                </c:pt>
                <c:pt idx="214">
                  <c:v>-1.896120000310475E-2</c:v>
                </c:pt>
                <c:pt idx="215">
                  <c:v>-4.3489199997566175E-2</c:v>
                </c:pt>
                <c:pt idx="216">
                  <c:v>1.864680000289809E-2</c:v>
                </c:pt>
                <c:pt idx="217">
                  <c:v>2.7909999997064006E-2</c:v>
                </c:pt>
                <c:pt idx="218">
                  <c:v>1.1020000019925646E-3</c:v>
                </c:pt>
                <c:pt idx="219">
                  <c:v>2.8507999959401786E-3</c:v>
                </c:pt>
                <c:pt idx="220">
                  <c:v>-3.4291999982087873E-3</c:v>
                </c:pt>
                <c:pt idx="221">
                  <c:v>-1.502680000703549E-2</c:v>
                </c:pt>
                <c:pt idx="222">
                  <c:v>-1.2026800002786331E-2</c:v>
                </c:pt>
                <c:pt idx="223">
                  <c:v>-1.1026800006220583E-2</c:v>
                </c:pt>
                <c:pt idx="224">
                  <c:v>-3.0268000045907684E-3</c:v>
                </c:pt>
                <c:pt idx="225">
                  <c:v>-2.0268000080250204E-3</c:v>
                </c:pt>
                <c:pt idx="226">
                  <c:v>4.9731999970390461E-3</c:v>
                </c:pt>
                <c:pt idx="227">
                  <c:v>9.9731999944197014E-3</c:v>
                </c:pt>
                <c:pt idx="228">
                  <c:v>-8.5580000013578683E-3</c:v>
                </c:pt>
                <c:pt idx="229">
                  <c:v>-3.4225199997308664E-2</c:v>
                </c:pt>
                <c:pt idx="230">
                  <c:v>-2.22252000021399E-2</c:v>
                </c:pt>
                <c:pt idx="231">
                  <c:v>-1.3478799999575131E-2</c:v>
                </c:pt>
                <c:pt idx="232">
                  <c:v>-3.0891999995219521E-3</c:v>
                </c:pt>
                <c:pt idx="233">
                  <c:v>-7.6240000053076074E-3</c:v>
                </c:pt>
                <c:pt idx="234">
                  <c:v>-7.6868000032845885E-3</c:v>
                </c:pt>
                <c:pt idx="235">
                  <c:v>-1.5812400008144323E-2</c:v>
                </c:pt>
                <c:pt idx="236">
                  <c:v>-1.8759600003249943E-2</c:v>
                </c:pt>
                <c:pt idx="237">
                  <c:v>-1.1759600005461834E-2</c:v>
                </c:pt>
                <c:pt idx="238">
                  <c:v>-4.7596000003977679E-3</c:v>
                </c:pt>
                <c:pt idx="239">
                  <c:v>-2.2211999967112206E-3</c:v>
                </c:pt>
                <c:pt idx="240">
                  <c:v>7.7787999980500899E-3</c:v>
                </c:pt>
                <c:pt idx="241">
                  <c:v>-1.7290800002228934E-2</c:v>
                </c:pt>
                <c:pt idx="242">
                  <c:v>-4.2319999920437112E-4</c:v>
                </c:pt>
                <c:pt idx="243">
                  <c:v>-4.881600005319342E-3</c:v>
                </c:pt>
                <c:pt idx="244">
                  <c:v>-9.4724000009591691E-3</c:v>
                </c:pt>
                <c:pt idx="245">
                  <c:v>7.4759999552043155E-4</c:v>
                </c:pt>
                <c:pt idx="246">
                  <c:v>4.2476000016904436E-3</c:v>
                </c:pt>
                <c:pt idx="247">
                  <c:v>-1.8322000003536232E-2</c:v>
                </c:pt>
                <c:pt idx="248">
                  <c:v>-1.412200000777375E-2</c:v>
                </c:pt>
                <c:pt idx="249">
                  <c:v>-1.0022000002209097E-2</c:v>
                </c:pt>
                <c:pt idx="250">
                  <c:v>-8.6220000084722415E-3</c:v>
                </c:pt>
                <c:pt idx="251">
                  <c:v>-2.2200000239536166E-4</c:v>
                </c:pt>
                <c:pt idx="252">
                  <c:v>-1.1956800000916701E-2</c:v>
                </c:pt>
                <c:pt idx="253">
                  <c:v>-8.3567999972729012E-3</c:v>
                </c:pt>
                <c:pt idx="254">
                  <c:v>-9.412800005520694E-3</c:v>
                </c:pt>
                <c:pt idx="255">
                  <c:v>-5.4128000047057867E-3</c:v>
                </c:pt>
                <c:pt idx="256">
                  <c:v>-3.0104000034043565E-3</c:v>
                </c:pt>
                <c:pt idx="257">
                  <c:v>-3.408800000033807E-2</c:v>
                </c:pt>
                <c:pt idx="258">
                  <c:v>-3.2508000003872439E-3</c:v>
                </c:pt>
                <c:pt idx="259">
                  <c:v>-1.1508000025060028E-3</c:v>
                </c:pt>
                <c:pt idx="260">
                  <c:v>2.2491999989142641E-3</c:v>
                </c:pt>
                <c:pt idx="261">
                  <c:v>-5.4480000835610554E-4</c:v>
                </c:pt>
                <c:pt idx="262">
                  <c:v>-2.5614400001359172E-2</c:v>
                </c:pt>
                <c:pt idx="263">
                  <c:v>3.185599998687394E-3</c:v>
                </c:pt>
                <c:pt idx="265">
                  <c:v>1.4923999988241121E-3</c:v>
                </c:pt>
                <c:pt idx="266">
                  <c:v>-2.8680400006123818E-2</c:v>
                </c:pt>
                <c:pt idx="268">
                  <c:v>-2.661400000215508E-2</c:v>
                </c:pt>
                <c:pt idx="270">
                  <c:v>7.8840000060154125E-4</c:v>
                </c:pt>
                <c:pt idx="272">
                  <c:v>2.0257199998013675E-2</c:v>
                </c:pt>
                <c:pt idx="273">
                  <c:v>7.8872000012779608E-3</c:v>
                </c:pt>
                <c:pt idx="276">
                  <c:v>-4.8680000036256388E-3</c:v>
                </c:pt>
                <c:pt idx="280">
                  <c:v>1.9128799998725299E-2</c:v>
                </c:pt>
                <c:pt idx="286">
                  <c:v>3.991999983554706E-4</c:v>
                </c:pt>
                <c:pt idx="288">
                  <c:v>4.3991999991703779E-3</c:v>
                </c:pt>
                <c:pt idx="290">
                  <c:v>1.1399199996958487E-2</c:v>
                </c:pt>
                <c:pt idx="292">
                  <c:v>1.5399199997773394E-2</c:v>
                </c:pt>
                <c:pt idx="297">
                  <c:v>2.1220800001174212E-2</c:v>
                </c:pt>
                <c:pt idx="299">
                  <c:v>-1.066680000803899E-2</c:v>
                </c:pt>
                <c:pt idx="301">
                  <c:v>-5.6668000033823773E-3</c:v>
                </c:pt>
                <c:pt idx="305">
                  <c:v>2.3839200002839789E-2</c:v>
                </c:pt>
                <c:pt idx="310">
                  <c:v>1.0141999991901685E-2</c:v>
                </c:pt>
                <c:pt idx="312">
                  <c:v>2.3013999998511281E-2</c:v>
                </c:pt>
                <c:pt idx="313">
                  <c:v>2.6505199995881412E-2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D1-4097-9F16-9CB809CF71A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1'!$F$21:$F$359</c:f>
              <c:numCache>
                <c:formatCode>General</c:formatCode>
                <c:ptCount val="339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</c:numCache>
            </c:numRef>
          </c:xVal>
          <c:yVal>
            <c:numRef>
              <c:f>'Active 1'!$J$21:$J$359</c:f>
              <c:numCache>
                <c:formatCode>General</c:formatCode>
                <c:ptCount val="339"/>
                <c:pt idx="65">
                  <c:v>-0.12065780000557425</c:v>
                </c:pt>
                <c:pt idx="112">
                  <c:v>-4.3396399996709079E-2</c:v>
                </c:pt>
                <c:pt idx="113">
                  <c:v>-4.2459199998120312E-2</c:v>
                </c:pt>
                <c:pt idx="117">
                  <c:v>-3.5920400005124975E-2</c:v>
                </c:pt>
                <c:pt idx="118">
                  <c:v>-3.552040000067791E-2</c:v>
                </c:pt>
                <c:pt idx="123">
                  <c:v>-1.6178000005311333E-2</c:v>
                </c:pt>
                <c:pt idx="124">
                  <c:v>-1.6078000000561588E-2</c:v>
                </c:pt>
                <c:pt idx="125">
                  <c:v>-6.6751999984262511E-3</c:v>
                </c:pt>
                <c:pt idx="126">
                  <c:v>-7.5199997809249908E-5</c:v>
                </c:pt>
                <c:pt idx="127">
                  <c:v>2.4631999986013398E-3</c:v>
                </c:pt>
                <c:pt idx="131">
                  <c:v>-1.1503600006108172E-2</c:v>
                </c:pt>
                <c:pt idx="132">
                  <c:v>-1.5036000040709041E-3</c:v>
                </c:pt>
                <c:pt idx="135">
                  <c:v>-4.7696000037831254E-3</c:v>
                </c:pt>
                <c:pt idx="136">
                  <c:v>2.1303999965311959E-3</c:v>
                </c:pt>
                <c:pt idx="137">
                  <c:v>-6.1672000010730699E-3</c:v>
                </c:pt>
                <c:pt idx="138">
                  <c:v>1.0327999989385717E-3</c:v>
                </c:pt>
                <c:pt idx="139">
                  <c:v>-6.1019999993732199E-3</c:v>
                </c:pt>
                <c:pt idx="140">
                  <c:v>8.9799999841488898E-4</c:v>
                </c:pt>
                <c:pt idx="143">
                  <c:v>2.3991999987629242E-3</c:v>
                </c:pt>
                <c:pt idx="144">
                  <c:v>1.9039999970118515E-3</c:v>
                </c:pt>
                <c:pt idx="150">
                  <c:v>3.3051999926101416E-3</c:v>
                </c:pt>
                <c:pt idx="164">
                  <c:v>0</c:v>
                </c:pt>
                <c:pt idx="177">
                  <c:v>1.2419999984558672E-3</c:v>
                </c:pt>
                <c:pt idx="182">
                  <c:v>3.63659999857191E-3</c:v>
                </c:pt>
                <c:pt idx="183">
                  <c:v>1.571599997987505E-3</c:v>
                </c:pt>
                <c:pt idx="193">
                  <c:v>1.4075999933993444E-3</c:v>
                </c:pt>
                <c:pt idx="208">
                  <c:v>9.6160000248346478E-4</c:v>
                </c:pt>
                <c:pt idx="209">
                  <c:v>3.5009999992325902E-3</c:v>
                </c:pt>
                <c:pt idx="210">
                  <c:v>3.7009999941801652E-3</c:v>
                </c:pt>
                <c:pt idx="264">
                  <c:v>3.185599998687394E-3</c:v>
                </c:pt>
                <c:pt idx="267">
                  <c:v>5.3195999935269356E-3</c:v>
                </c:pt>
                <c:pt idx="271">
                  <c:v>7.1907999954419211E-3</c:v>
                </c:pt>
                <c:pt idx="274">
                  <c:v>1.450519999343669E-2</c:v>
                </c:pt>
                <c:pt idx="275">
                  <c:v>8.2667999959085137E-3</c:v>
                </c:pt>
                <c:pt idx="279">
                  <c:v>1.2028800003463402E-2</c:v>
                </c:pt>
                <c:pt idx="282">
                  <c:v>1.2633599995751865E-2</c:v>
                </c:pt>
                <c:pt idx="295">
                  <c:v>1.0643200002959929E-2</c:v>
                </c:pt>
                <c:pt idx="326">
                  <c:v>1.1082799996074755E-2</c:v>
                </c:pt>
                <c:pt idx="327">
                  <c:v>1.9309799994516652E-2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D1-4097-9F16-9CB809CF71A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1'!$F$21:$F$3590</c:f>
              <c:numCache>
                <c:formatCode>General</c:formatCode>
                <c:ptCount val="3570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  <c:pt idx="339">
                  <c:v>12195</c:v>
                </c:pt>
                <c:pt idx="340">
                  <c:v>12429</c:v>
                </c:pt>
              </c:numCache>
            </c:numRef>
          </c:xVal>
          <c:yVal>
            <c:numRef>
              <c:f>'Active 1'!$K$21:$K$3590</c:f>
              <c:numCache>
                <c:formatCode>General</c:formatCode>
                <c:ptCount val="3570"/>
                <c:pt idx="116">
                  <c:v>-4.1226399996958207E-2</c:v>
                </c:pt>
                <c:pt idx="269">
                  <c:v>7.3995999991893768E-3</c:v>
                </c:pt>
                <c:pt idx="277">
                  <c:v>9.9263999945833348E-3</c:v>
                </c:pt>
                <c:pt idx="278">
                  <c:v>1.2763599996105768E-2</c:v>
                </c:pt>
                <c:pt idx="281">
                  <c:v>1.223799999570474E-2</c:v>
                </c:pt>
                <c:pt idx="283">
                  <c:v>1.2324799994530622E-2</c:v>
                </c:pt>
                <c:pt idx="284">
                  <c:v>1.3077600000542589E-2</c:v>
                </c:pt>
                <c:pt idx="285">
                  <c:v>1.6464399996038992E-2</c:v>
                </c:pt>
                <c:pt idx="287">
                  <c:v>7.8919999941717833E-4</c:v>
                </c:pt>
                <c:pt idx="289">
                  <c:v>4.9491999961901456E-3</c:v>
                </c:pt>
                <c:pt idx="291">
                  <c:v>1.189919999887934E-2</c:v>
                </c:pt>
                <c:pt idx="293">
                  <c:v>1.8093599996063858E-2</c:v>
                </c:pt>
                <c:pt idx="294">
                  <c:v>1.8223999992187601E-2</c:v>
                </c:pt>
                <c:pt idx="296">
                  <c:v>1.9926399996620603E-2</c:v>
                </c:pt>
                <c:pt idx="298">
                  <c:v>2.1220800001174212E-2</c:v>
                </c:pt>
                <c:pt idx="300">
                  <c:v>-9.8268000074313022E-3</c:v>
                </c:pt>
                <c:pt idx="302">
                  <c:v>-5.6268000043928623E-3</c:v>
                </c:pt>
                <c:pt idx="303">
                  <c:v>2.1237199995084666E-2</c:v>
                </c:pt>
                <c:pt idx="304">
                  <c:v>2.2170799995365087E-2</c:v>
                </c:pt>
                <c:pt idx="306">
                  <c:v>2.3611199991137255E-2</c:v>
                </c:pt>
                <c:pt idx="307">
                  <c:v>2.4448399992252234E-2</c:v>
                </c:pt>
                <c:pt idx="308">
                  <c:v>2.4528399990231264E-2</c:v>
                </c:pt>
                <c:pt idx="309">
                  <c:v>2.4735999999393243E-2</c:v>
                </c:pt>
                <c:pt idx="311">
                  <c:v>2.2841999998490792E-2</c:v>
                </c:pt>
                <c:pt idx="314">
                  <c:v>2.3232199993799441E-2</c:v>
                </c:pt>
                <c:pt idx="315">
                  <c:v>1.9741199997952208E-2</c:v>
                </c:pt>
                <c:pt idx="316">
                  <c:v>1.2150199996540323E-2</c:v>
                </c:pt>
                <c:pt idx="317">
                  <c:v>1.9606399997428525E-2</c:v>
                </c:pt>
                <c:pt idx="318">
                  <c:v>2.0547999993141275E-2</c:v>
                </c:pt>
                <c:pt idx="319">
                  <c:v>1.9220000001951121E-2</c:v>
                </c:pt>
                <c:pt idx="320">
                  <c:v>1.3674199995875824E-2</c:v>
                </c:pt>
                <c:pt idx="321">
                  <c:v>1.505679999536369E-2</c:v>
                </c:pt>
                <c:pt idx="322">
                  <c:v>1.2250799998582806E-2</c:v>
                </c:pt>
                <c:pt idx="323">
                  <c:v>1.141279999865219E-2</c:v>
                </c:pt>
                <c:pt idx="324">
                  <c:v>1.2083599998732097E-2</c:v>
                </c:pt>
                <c:pt idx="325">
                  <c:v>1.2083599998732097E-2</c:v>
                </c:pt>
                <c:pt idx="328">
                  <c:v>1.4649199998530094E-2</c:v>
                </c:pt>
                <c:pt idx="329">
                  <c:v>1.9028399998205714E-2</c:v>
                </c:pt>
                <c:pt idx="330">
                  <c:v>2.1332000003894791E-2</c:v>
                </c:pt>
                <c:pt idx="331">
                  <c:v>2.3651199997402728E-2</c:v>
                </c:pt>
                <c:pt idx="332">
                  <c:v>2.9304399991815444E-2</c:v>
                </c:pt>
                <c:pt idx="333">
                  <c:v>2.3757999995723367E-2</c:v>
                </c:pt>
                <c:pt idx="334">
                  <c:v>2.3856000218074769E-2</c:v>
                </c:pt>
                <c:pt idx="335">
                  <c:v>2.3875999904703349E-2</c:v>
                </c:pt>
                <c:pt idx="336">
                  <c:v>2.8347599989501759E-2</c:v>
                </c:pt>
                <c:pt idx="337">
                  <c:v>3.0047599990211893E-2</c:v>
                </c:pt>
                <c:pt idx="338">
                  <c:v>3.2447599995066412E-2</c:v>
                </c:pt>
                <c:pt idx="339">
                  <c:v>4.210199981025653E-2</c:v>
                </c:pt>
                <c:pt idx="340">
                  <c:v>4.1324399993754923E-2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D1-4097-9F16-9CB809CF71A4}"/>
            </c:ext>
          </c:extLst>
        </c:ser>
        <c:ser>
          <c:idx val="4"/>
          <c:order val="4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1'!$F$21:$F$3590</c:f>
              <c:numCache>
                <c:formatCode>General</c:formatCode>
                <c:ptCount val="3570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  <c:pt idx="339">
                  <c:v>12195</c:v>
                </c:pt>
                <c:pt idx="340">
                  <c:v>12429</c:v>
                </c:pt>
              </c:numCache>
            </c:numRef>
          </c:xVal>
          <c:yVal>
            <c:numRef>
              <c:f>'Active 1'!$O$21:$O$3590</c:f>
              <c:numCache>
                <c:formatCode>General</c:formatCode>
                <c:ptCount val="3570"/>
                <c:pt idx="309">
                  <c:v>1.410933617091225E-2</c:v>
                </c:pt>
                <c:pt idx="310">
                  <c:v>1.5435877818694516E-2</c:v>
                </c:pt>
                <c:pt idx="311">
                  <c:v>1.5435877818694516E-2</c:v>
                </c:pt>
                <c:pt idx="312">
                  <c:v>1.5515074334980027E-2</c:v>
                </c:pt>
                <c:pt idx="313">
                  <c:v>1.5681387019179593E-2</c:v>
                </c:pt>
                <c:pt idx="314">
                  <c:v>1.6701042166355512E-2</c:v>
                </c:pt>
                <c:pt idx="315">
                  <c:v>1.6710941730891202E-2</c:v>
                </c:pt>
                <c:pt idx="316">
                  <c:v>1.6720841295426891E-2</c:v>
                </c:pt>
                <c:pt idx="317">
                  <c:v>1.6738660511591133E-2</c:v>
                </c:pt>
                <c:pt idx="318">
                  <c:v>1.6762419466476781E-2</c:v>
                </c:pt>
                <c:pt idx="319">
                  <c:v>1.6841615982762292E-2</c:v>
                </c:pt>
                <c:pt idx="320">
                  <c:v>1.8067182072280537E-2</c:v>
                </c:pt>
                <c:pt idx="321">
                  <c:v>1.827903275334427E-2</c:v>
                </c:pt>
                <c:pt idx="322">
                  <c:v>1.9229390948770367E-2</c:v>
                </c:pt>
                <c:pt idx="323">
                  <c:v>2.0397539563981618E-2</c:v>
                </c:pt>
                <c:pt idx="324">
                  <c:v>2.0409419041424445E-2</c:v>
                </c:pt>
                <c:pt idx="325">
                  <c:v>2.0409419041424445E-2</c:v>
                </c:pt>
                <c:pt idx="326">
                  <c:v>2.0694526500052275E-2</c:v>
                </c:pt>
                <c:pt idx="327">
                  <c:v>2.1714181647228194E-2</c:v>
                </c:pt>
                <c:pt idx="328">
                  <c:v>2.1779518773163739E-2</c:v>
                </c:pt>
                <c:pt idx="329">
                  <c:v>2.3252573976074192E-2</c:v>
                </c:pt>
                <c:pt idx="330">
                  <c:v>2.4444481546171098E-2</c:v>
                </c:pt>
                <c:pt idx="331">
                  <c:v>2.5521554167654011E-2</c:v>
                </c:pt>
                <c:pt idx="332">
                  <c:v>2.6856015467064828E-2</c:v>
                </c:pt>
                <c:pt idx="333">
                  <c:v>2.557303190323959E-2</c:v>
                </c:pt>
                <c:pt idx="334">
                  <c:v>2.5493835386954079E-2</c:v>
                </c:pt>
                <c:pt idx="335">
                  <c:v>2.5493835386954079E-2</c:v>
                </c:pt>
                <c:pt idx="336">
                  <c:v>2.9279428865401386E-2</c:v>
                </c:pt>
                <c:pt idx="337">
                  <c:v>2.9279428865401386E-2</c:v>
                </c:pt>
                <c:pt idx="338">
                  <c:v>2.9279428865401386E-2</c:v>
                </c:pt>
                <c:pt idx="339">
                  <c:v>2.9691250750086023E-2</c:v>
                </c:pt>
                <c:pt idx="340">
                  <c:v>3.0617849990626472E-2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D1-4097-9F16-9CB809CF7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30632"/>
        <c:axId val="1"/>
      </c:scatterChart>
      <c:valAx>
        <c:axId val="721630632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26072415062141"/>
              <c:y val="0.87705147512298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88289676425268E-2"/>
              <c:y val="0.423498415157121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306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744254233243953"/>
          <c:y val="0.92349984940407037"/>
          <c:w val="0.40832081660054431"/>
          <c:h val="5.46450955925591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LiTE residuals</a:t>
            </a:r>
          </a:p>
        </c:rich>
      </c:tx>
      <c:layout>
        <c:manualLayout>
          <c:xMode val="edge"/>
          <c:yMode val="edge"/>
          <c:x val="0.33614900333404268"/>
          <c:y val="2.9891304347826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4877125406731"/>
          <c:y val="0.20923913043478262"/>
          <c:w val="0.79560876432574656"/>
          <c:h val="0.59239130434782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1'!$F$21:$F$3590</c:f>
              <c:numCache>
                <c:formatCode>General</c:formatCode>
                <c:ptCount val="3570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  <c:pt idx="339">
                  <c:v>12195</c:v>
                </c:pt>
                <c:pt idx="340">
                  <c:v>12429</c:v>
                </c:pt>
              </c:numCache>
            </c:numRef>
          </c:xVal>
          <c:yVal>
            <c:numRef>
              <c:f>'Active 1'!$AB$21:$AB$3590</c:f>
              <c:numCache>
                <c:formatCode>General</c:formatCode>
                <c:ptCount val="3570"/>
                <c:pt idx="0">
                  <c:v>-0.23953108572175286</c:v>
                </c:pt>
                <c:pt idx="1">
                  <c:v>-0.28145092570740149</c:v>
                </c:pt>
                <c:pt idx="2">
                  <c:v>-0.27745092570658658</c:v>
                </c:pt>
                <c:pt idx="3">
                  <c:v>-0.24473455706632233</c:v>
                </c:pt>
                <c:pt idx="4">
                  <c:v>-0.30236652721953322</c:v>
                </c:pt>
                <c:pt idx="5">
                  <c:v>-0.28752867278119593</c:v>
                </c:pt>
                <c:pt idx="6">
                  <c:v>-0.23528983237539977</c:v>
                </c:pt>
                <c:pt idx="7">
                  <c:v>-0.2443704505047459</c:v>
                </c:pt>
                <c:pt idx="8">
                  <c:v>-0.24885420566765373</c:v>
                </c:pt>
                <c:pt idx="9">
                  <c:v>-0.25293483926135402</c:v>
                </c:pt>
                <c:pt idx="10">
                  <c:v>-0.25825085745953241</c:v>
                </c:pt>
                <c:pt idx="11">
                  <c:v>-0.27130779367593594</c:v>
                </c:pt>
                <c:pt idx="12">
                  <c:v>-0.24859242074408286</c:v>
                </c:pt>
                <c:pt idx="13">
                  <c:v>-0.24179574329870532</c:v>
                </c:pt>
                <c:pt idx="14">
                  <c:v>-0.2450739546962129</c:v>
                </c:pt>
                <c:pt idx="15">
                  <c:v>-0.24433173794093732</c:v>
                </c:pt>
                <c:pt idx="16">
                  <c:v>-0.23353287987264171</c:v>
                </c:pt>
                <c:pt idx="17">
                  <c:v>-0.22068306129091453</c:v>
                </c:pt>
                <c:pt idx="18">
                  <c:v>-0.24476518781952708</c:v>
                </c:pt>
                <c:pt idx="19">
                  <c:v>-0.24847676311701991</c:v>
                </c:pt>
                <c:pt idx="20">
                  <c:v>-0.24855897458203044</c:v>
                </c:pt>
                <c:pt idx="21">
                  <c:v>-0.25162795191391674</c:v>
                </c:pt>
                <c:pt idx="22">
                  <c:v>-0.24878360149261919</c:v>
                </c:pt>
                <c:pt idx="23">
                  <c:v>-0.26033776576455303</c:v>
                </c:pt>
                <c:pt idx="24">
                  <c:v>-0.25400174179088802</c:v>
                </c:pt>
                <c:pt idx="25">
                  <c:v>-0.25508106512552736</c:v>
                </c:pt>
                <c:pt idx="26">
                  <c:v>-0.24357936588494492</c:v>
                </c:pt>
                <c:pt idx="27">
                  <c:v>-0.24690603812218884</c:v>
                </c:pt>
                <c:pt idx="28">
                  <c:v>-0.14783368377104542</c:v>
                </c:pt>
                <c:pt idx="29">
                  <c:v>-0.23658992562529324</c:v>
                </c:pt>
                <c:pt idx="30">
                  <c:v>-0.22867449808023302</c:v>
                </c:pt>
                <c:pt idx="31">
                  <c:v>-0.23556784963460781</c:v>
                </c:pt>
                <c:pt idx="32">
                  <c:v>-0.2336525532428427</c:v>
                </c:pt>
                <c:pt idx="33">
                  <c:v>-0.22485582314188218</c:v>
                </c:pt>
                <c:pt idx="34">
                  <c:v>-0.23494060178903592</c:v>
                </c:pt>
                <c:pt idx="35">
                  <c:v>-0.22944933192590025</c:v>
                </c:pt>
                <c:pt idx="36">
                  <c:v>-0.24655192271780874</c:v>
                </c:pt>
                <c:pt idx="37">
                  <c:v>-0.23163675676740872</c:v>
                </c:pt>
                <c:pt idx="38">
                  <c:v>-0.22373985086625792</c:v>
                </c:pt>
                <c:pt idx="39">
                  <c:v>-0.25101323097847111</c:v>
                </c:pt>
                <c:pt idx="40">
                  <c:v>-0.2345227563953329</c:v>
                </c:pt>
                <c:pt idx="41">
                  <c:v>-0.22522188780639005</c:v>
                </c:pt>
                <c:pt idx="42">
                  <c:v>-0.13401412081682876</c:v>
                </c:pt>
                <c:pt idx="43">
                  <c:v>-0.13101412081985556</c:v>
                </c:pt>
                <c:pt idx="44">
                  <c:v>-0.13535956724621501</c:v>
                </c:pt>
                <c:pt idx="45">
                  <c:v>-0.12795675553202979</c:v>
                </c:pt>
                <c:pt idx="46">
                  <c:v>-0.11912142656891871</c:v>
                </c:pt>
                <c:pt idx="47">
                  <c:v>-0.11912142656891871</c:v>
                </c:pt>
                <c:pt idx="48">
                  <c:v>-0.11907851101650295</c:v>
                </c:pt>
                <c:pt idx="49">
                  <c:v>-9.8770250698578338E-2</c:v>
                </c:pt>
                <c:pt idx="50">
                  <c:v>-9.1728486568771903E-2</c:v>
                </c:pt>
                <c:pt idx="51">
                  <c:v>-9.9786068530242758E-2</c:v>
                </c:pt>
                <c:pt idx="52">
                  <c:v>-0.10195954714439398</c:v>
                </c:pt>
                <c:pt idx="53">
                  <c:v>-9.3959547142764166E-2</c:v>
                </c:pt>
                <c:pt idx="54">
                  <c:v>-0.10040940245745285</c:v>
                </c:pt>
                <c:pt idx="55">
                  <c:v>-9.8409402457045395E-2</c:v>
                </c:pt>
                <c:pt idx="56">
                  <c:v>-9.0597935794888465E-2</c:v>
                </c:pt>
                <c:pt idx="57">
                  <c:v>-8.2595701771251154E-2</c:v>
                </c:pt>
                <c:pt idx="58">
                  <c:v>-8.8107907280931194E-2</c:v>
                </c:pt>
                <c:pt idx="59">
                  <c:v>-8.6107907280523741E-2</c:v>
                </c:pt>
                <c:pt idx="60">
                  <c:v>-7.9088237143084786E-2</c:v>
                </c:pt>
                <c:pt idx="61">
                  <c:v>-8.8616231349679109E-2</c:v>
                </c:pt>
                <c:pt idx="62">
                  <c:v>-8.0616231348049294E-2</c:v>
                </c:pt>
                <c:pt idx="63">
                  <c:v>-7.5616231350668639E-2</c:v>
                </c:pt>
                <c:pt idx="64">
                  <c:v>-0.11003215181015472</c:v>
                </c:pt>
                <c:pt idx="65">
                  <c:v>-0.10722795738631756</c:v>
                </c:pt>
                <c:pt idx="66">
                  <c:v>-0.11044681741369192</c:v>
                </c:pt>
                <c:pt idx="67">
                  <c:v>-0.1024468174120621</c:v>
                </c:pt>
                <c:pt idx="68">
                  <c:v>-8.0285498523496715E-2</c:v>
                </c:pt>
                <c:pt idx="69">
                  <c:v>-7.8285498523089261E-2</c:v>
                </c:pt>
                <c:pt idx="70">
                  <c:v>-7.7285498526523513E-2</c:v>
                </c:pt>
                <c:pt idx="71">
                  <c:v>-7.4285498522274354E-2</c:v>
                </c:pt>
                <c:pt idx="72">
                  <c:v>-6.1362112625185206E-2</c:v>
                </c:pt>
                <c:pt idx="73">
                  <c:v>-8.3431369390266907E-2</c:v>
                </c:pt>
                <c:pt idx="74">
                  <c:v>-6.161263802425862E-2</c:v>
                </c:pt>
                <c:pt idx="75">
                  <c:v>-6.0612638020416915E-2</c:v>
                </c:pt>
                <c:pt idx="76">
                  <c:v>-5.6612638019602007E-2</c:v>
                </c:pt>
                <c:pt idx="77">
                  <c:v>-5.4612638019194554E-2</c:v>
                </c:pt>
                <c:pt idx="78">
                  <c:v>-5.9692090875310432E-2</c:v>
                </c:pt>
                <c:pt idx="79">
                  <c:v>-5.924806809569691E-2</c:v>
                </c:pt>
                <c:pt idx="80">
                  <c:v>-6.2531751455339582E-2</c:v>
                </c:pt>
                <c:pt idx="81">
                  <c:v>-5.4531751453709761E-2</c:v>
                </c:pt>
                <c:pt idx="82">
                  <c:v>-3.2829067413881509E-2</c:v>
                </c:pt>
                <c:pt idx="83">
                  <c:v>-3.0829067413474055E-2</c:v>
                </c:pt>
                <c:pt idx="84">
                  <c:v>-2.9829067416908307E-2</c:v>
                </c:pt>
                <c:pt idx="85">
                  <c:v>-2.6829067412659148E-2</c:v>
                </c:pt>
                <c:pt idx="86">
                  <c:v>-1.3907306841466687E-2</c:v>
                </c:pt>
                <c:pt idx="87">
                  <c:v>-3.6020508132209555E-2</c:v>
                </c:pt>
                <c:pt idx="88">
                  <c:v>-2.7490301582133635E-2</c:v>
                </c:pt>
                <c:pt idx="89">
                  <c:v>-4.7780827205191355E-2</c:v>
                </c:pt>
                <c:pt idx="90">
                  <c:v>-2.4098618419135936E-2</c:v>
                </c:pt>
                <c:pt idx="91">
                  <c:v>-2.1098618422162735E-2</c:v>
                </c:pt>
                <c:pt idx="92">
                  <c:v>-9.5138043116452353E-2</c:v>
                </c:pt>
                <c:pt idx="93">
                  <c:v>-4.2650609815435947E-2</c:v>
                </c:pt>
                <c:pt idx="94">
                  <c:v>-4.1650609818870199E-2</c:v>
                </c:pt>
                <c:pt idx="95">
                  <c:v>-3.9650609818462745E-2</c:v>
                </c:pt>
                <c:pt idx="96">
                  <c:v>-3.9650609818462745E-2</c:v>
                </c:pt>
                <c:pt idx="97">
                  <c:v>-2.7359384592276402E-2</c:v>
                </c:pt>
                <c:pt idx="98">
                  <c:v>-2.6359384595710654E-2</c:v>
                </c:pt>
                <c:pt idx="99">
                  <c:v>-2.9491967083517805E-2</c:v>
                </c:pt>
                <c:pt idx="100">
                  <c:v>-5.4854209300396715E-2</c:v>
                </c:pt>
                <c:pt idx="101">
                  <c:v>-5.0003849061300967E-2</c:v>
                </c:pt>
                <c:pt idx="102">
                  <c:v>-4.6617897878940703E-2</c:v>
                </c:pt>
                <c:pt idx="103">
                  <c:v>-3.9617897881152594E-2</c:v>
                </c:pt>
                <c:pt idx="104">
                  <c:v>-4.0802858069471336E-2</c:v>
                </c:pt>
                <c:pt idx="105">
                  <c:v>-4.0802858069471336E-2</c:v>
                </c:pt>
                <c:pt idx="106">
                  <c:v>-3.9802858072905588E-2</c:v>
                </c:pt>
                <c:pt idx="107">
                  <c:v>-4.0850293296901354E-2</c:v>
                </c:pt>
                <c:pt idx="108">
                  <c:v>-3.5850293299520698E-2</c:v>
                </c:pt>
                <c:pt idx="109">
                  <c:v>-3.485029330295495E-2</c:v>
                </c:pt>
                <c:pt idx="110">
                  <c:v>-5.9036293020443775E-2</c:v>
                </c:pt>
                <c:pt idx="111">
                  <c:v>-3.1726853292969384E-3</c:v>
                </c:pt>
                <c:pt idx="112">
                  <c:v>-4.007360099720491E-2</c:v>
                </c:pt>
                <c:pt idx="113">
                  <c:v>-3.9320912436226624E-2</c:v>
                </c:pt>
                <c:pt idx="114">
                  <c:v>-6.3153657613130937E-2</c:v>
                </c:pt>
                <c:pt idx="115">
                  <c:v>-4.0320992000804252E-2</c:v>
                </c:pt>
                <c:pt idx="116">
                  <c:v>-3.8420991997870586E-2</c:v>
                </c:pt>
                <c:pt idx="117">
                  <c:v>-3.5614574740963766E-2</c:v>
                </c:pt>
                <c:pt idx="118">
                  <c:v>-3.52145747365167E-2</c:v>
                </c:pt>
                <c:pt idx="119">
                  <c:v>-3.835809053466821E-2</c:v>
                </c:pt>
                <c:pt idx="120">
                  <c:v>-3.2076527788576392E-2</c:v>
                </c:pt>
                <c:pt idx="121">
                  <c:v>-2.8076527795037443E-2</c:v>
                </c:pt>
                <c:pt idx="122">
                  <c:v>-1.3076527795619517E-2</c:v>
                </c:pt>
                <c:pt idx="123">
                  <c:v>-2.1919966551504372E-2</c:v>
                </c:pt>
                <c:pt idx="124">
                  <c:v>-2.1819966546754627E-2</c:v>
                </c:pt>
                <c:pt idx="125">
                  <c:v>-1.9793823584919525E-2</c:v>
                </c:pt>
                <c:pt idx="126">
                  <c:v>-1.3193823584302523E-2</c:v>
                </c:pt>
                <c:pt idx="127">
                  <c:v>-1.080594453714712E-2</c:v>
                </c:pt>
                <c:pt idx="128">
                  <c:v>-9.3427080269951092E-3</c:v>
                </c:pt>
                <c:pt idx="129">
                  <c:v>-2.0324596119460386E-2</c:v>
                </c:pt>
                <c:pt idx="130">
                  <c:v>-8.6725834861137545E-3</c:v>
                </c:pt>
                <c:pt idx="131">
                  <c:v>-2.059691757391182E-2</c:v>
                </c:pt>
                <c:pt idx="132">
                  <c:v>-1.0596917571874554E-2</c:v>
                </c:pt>
                <c:pt idx="133">
                  <c:v>6.4113414717147758E-3</c:v>
                </c:pt>
                <c:pt idx="134">
                  <c:v>-8.8204273969712012E-3</c:v>
                </c:pt>
                <c:pt idx="135">
                  <c:v>-1.1087913551586346E-2</c:v>
                </c:pt>
                <c:pt idx="136">
                  <c:v>-4.1879135512720243E-3</c:v>
                </c:pt>
                <c:pt idx="137">
                  <c:v>-1.218774677282838E-2</c:v>
                </c:pt>
                <c:pt idx="138">
                  <c:v>-4.9877467728167389E-3</c:v>
                </c:pt>
                <c:pt idx="139">
                  <c:v>-1.2061384894355971E-2</c:v>
                </c:pt>
                <c:pt idx="140">
                  <c:v>-5.061384896567862E-3</c:v>
                </c:pt>
                <c:pt idx="141">
                  <c:v>-4.3621231804567206E-3</c:v>
                </c:pt>
                <c:pt idx="142">
                  <c:v>3.6378768211730939E-3</c:v>
                </c:pt>
                <c:pt idx="143">
                  <c:v>-1.2769454705958533E-3</c:v>
                </c:pt>
                <c:pt idx="144">
                  <c:v>-1.209491742181715E-3</c:v>
                </c:pt>
                <c:pt idx="145">
                  <c:v>-9.8226441876290331E-4</c:v>
                </c:pt>
                <c:pt idx="146">
                  <c:v>-7.0504623630048904E-3</c:v>
                </c:pt>
                <c:pt idx="147">
                  <c:v>2.9608519211819742E-2</c:v>
                </c:pt>
                <c:pt idx="148">
                  <c:v>-3.9372100994849949E-3</c:v>
                </c:pt>
                <c:pt idx="149">
                  <c:v>-2.062414272099691E-2</c:v>
                </c:pt>
                <c:pt idx="150">
                  <c:v>2.3126398961368267E-3</c:v>
                </c:pt>
                <c:pt idx="151">
                  <c:v>-1.4082525529276023E-2</c:v>
                </c:pt>
                <c:pt idx="152">
                  <c:v>-5.6438580833089672E-4</c:v>
                </c:pt>
                <c:pt idx="153">
                  <c:v>-2.5528422646884406E-2</c:v>
                </c:pt>
                <c:pt idx="154">
                  <c:v>1.5989400568277797E-2</c:v>
                </c:pt>
                <c:pt idx="155">
                  <c:v>-1.3423977948145456E-2</c:v>
                </c:pt>
                <c:pt idx="156">
                  <c:v>1.5760220512724664E-3</c:v>
                </c:pt>
                <c:pt idx="157">
                  <c:v>-2.1906351152654328E-2</c:v>
                </c:pt>
                <c:pt idx="158">
                  <c:v>1.6093648847811334E-2</c:v>
                </c:pt>
                <c:pt idx="159">
                  <c:v>-1.5767926376086931E-2</c:v>
                </c:pt>
                <c:pt idx="160">
                  <c:v>-5.0937034449250471E-4</c:v>
                </c:pt>
                <c:pt idx="161">
                  <c:v>1.4906296559149489E-3</c:v>
                </c:pt>
                <c:pt idx="162">
                  <c:v>4.490629652888151E-3</c:v>
                </c:pt>
                <c:pt idx="163">
                  <c:v>-2.4817673656008102E-3</c:v>
                </c:pt>
                <c:pt idx="164">
                  <c:v>1.5098059986032042E-3</c:v>
                </c:pt>
                <c:pt idx="165">
                  <c:v>3.9289117945869121E-3</c:v>
                </c:pt>
                <c:pt idx="166">
                  <c:v>1.0928911792375021E-2</c:v>
                </c:pt>
                <c:pt idx="167">
                  <c:v>1.2928911792782475E-2</c:v>
                </c:pt>
                <c:pt idx="168">
                  <c:v>1.392891179662418E-2</c:v>
                </c:pt>
                <c:pt idx="169">
                  <c:v>1.4928911793189928E-2</c:v>
                </c:pt>
                <c:pt idx="170">
                  <c:v>1.7928911797439086E-2</c:v>
                </c:pt>
                <c:pt idx="171">
                  <c:v>1.9928911797846539E-2</c:v>
                </c:pt>
                <c:pt idx="172">
                  <c:v>-1.5619442395272973E-3</c:v>
                </c:pt>
                <c:pt idx="173">
                  <c:v>1.2438055763324879E-2</c:v>
                </c:pt>
                <c:pt idx="174">
                  <c:v>-4.4738143482796755E-3</c:v>
                </c:pt>
                <c:pt idx="175">
                  <c:v>-1.4738143440305163E-3</c:v>
                </c:pt>
                <c:pt idx="176">
                  <c:v>-1.0439078280461894E-2</c:v>
                </c:pt>
                <c:pt idx="177">
                  <c:v>5.0098043129378905E-3</c:v>
                </c:pt>
                <c:pt idx="178">
                  <c:v>-1.3263246739590756E-2</c:v>
                </c:pt>
                <c:pt idx="179">
                  <c:v>-1.1263246739183302E-2</c:v>
                </c:pt>
                <c:pt idx="180">
                  <c:v>2.7367532563929153E-3</c:v>
                </c:pt>
                <c:pt idx="181">
                  <c:v>3.736753260234621E-3</c:v>
                </c:pt>
                <c:pt idx="182">
                  <c:v>9.151738296357452E-3</c:v>
                </c:pt>
                <c:pt idx="183">
                  <c:v>7.2930139678746364E-3</c:v>
                </c:pt>
                <c:pt idx="184">
                  <c:v>-2.3162734298718384E-2</c:v>
                </c:pt>
                <c:pt idx="185">
                  <c:v>-1.3162734296681116E-2</c:v>
                </c:pt>
                <c:pt idx="186">
                  <c:v>-1.216273429283941E-2</c:v>
                </c:pt>
                <c:pt idx="187">
                  <c:v>-3.1627342946438479E-3</c:v>
                </c:pt>
                <c:pt idx="188">
                  <c:v>-1.2591466140850827E-2</c:v>
                </c:pt>
                <c:pt idx="189">
                  <c:v>-1.1591466137009121E-2</c:v>
                </c:pt>
                <c:pt idx="190">
                  <c:v>-8.5914661400359194E-3</c:v>
                </c:pt>
                <c:pt idx="191">
                  <c:v>-7.5914661361942146E-3</c:v>
                </c:pt>
                <c:pt idx="192">
                  <c:v>-1.6629238746658712E-3</c:v>
                </c:pt>
                <c:pt idx="193">
                  <c:v>8.4797572878531607E-3</c:v>
                </c:pt>
                <c:pt idx="194">
                  <c:v>-1.8091712511797396E-2</c:v>
                </c:pt>
                <c:pt idx="195">
                  <c:v>-1.6091712511389942E-2</c:v>
                </c:pt>
                <c:pt idx="196">
                  <c:v>-1.1091712506733329E-2</c:v>
                </c:pt>
                <c:pt idx="197">
                  <c:v>-9.0917125063258754E-3</c:v>
                </c:pt>
                <c:pt idx="198">
                  <c:v>-9.0917125063258754E-3</c:v>
                </c:pt>
                <c:pt idx="199">
                  <c:v>-7.0917125059184226E-3</c:v>
                </c:pt>
                <c:pt idx="200">
                  <c:v>-4.091712508945221E-3</c:v>
                </c:pt>
                <c:pt idx="201">
                  <c:v>-3.091712512379473E-3</c:v>
                </c:pt>
                <c:pt idx="202">
                  <c:v>1.9082874922771399E-3</c:v>
                </c:pt>
                <c:pt idx="203">
                  <c:v>4.9082874892503415E-3</c:v>
                </c:pt>
                <c:pt idx="204">
                  <c:v>6.9082874896577951E-3</c:v>
                </c:pt>
                <c:pt idx="205">
                  <c:v>6.9082874896577951E-3</c:v>
                </c:pt>
                <c:pt idx="206">
                  <c:v>8.9082874900652496E-3</c:v>
                </c:pt>
                <c:pt idx="207">
                  <c:v>1.3908287487445905E-2</c:v>
                </c:pt>
                <c:pt idx="208">
                  <c:v>8.107499298915917E-3</c:v>
                </c:pt>
                <c:pt idx="209">
                  <c:v>1.072749385323029E-2</c:v>
                </c:pt>
                <c:pt idx="210">
                  <c:v>1.0927493848177865E-2</c:v>
                </c:pt>
                <c:pt idx="211">
                  <c:v>1.6905717480429114E-2</c:v>
                </c:pt>
                <c:pt idx="212">
                  <c:v>-5.4919685664889702E-3</c:v>
                </c:pt>
                <c:pt idx="213">
                  <c:v>-2.4438287170163053E-2</c:v>
                </c:pt>
                <c:pt idx="214">
                  <c:v>-8.9479771208951665E-3</c:v>
                </c:pt>
                <c:pt idx="215">
                  <c:v>-3.3404749893743514E-2</c:v>
                </c:pt>
                <c:pt idx="216">
                  <c:v>2.9587922876303269E-2</c:v>
                </c:pt>
                <c:pt idx="217">
                  <c:v>3.903648509042202E-2</c:v>
                </c:pt>
                <c:pt idx="218">
                  <c:v>1.282781503568638E-2</c:v>
                </c:pt>
                <c:pt idx="219">
                  <c:v>1.483766800103645E-2</c:v>
                </c:pt>
                <c:pt idx="220">
                  <c:v>8.9839512254977598E-3</c:v>
                </c:pt>
                <c:pt idx="221">
                  <c:v>-2.5485113998554298E-3</c:v>
                </c:pt>
                <c:pt idx="222">
                  <c:v>4.514886043937294E-4</c:v>
                </c:pt>
                <c:pt idx="223">
                  <c:v>1.4514886009594774E-3</c:v>
                </c:pt>
                <c:pt idx="224">
                  <c:v>9.4514886025892919E-3</c:v>
                </c:pt>
                <c:pt idx="225">
                  <c:v>1.045148859915504E-2</c:v>
                </c:pt>
                <c:pt idx="226">
                  <c:v>1.7451488604219106E-2</c:v>
                </c:pt>
                <c:pt idx="227">
                  <c:v>2.2451488601599762E-2</c:v>
                </c:pt>
                <c:pt idx="228">
                  <c:v>4.4144557388271586E-3</c:v>
                </c:pt>
                <c:pt idx="229">
                  <c:v>-2.1191152104862304E-2</c:v>
                </c:pt>
                <c:pt idx="230">
                  <c:v>-9.19115210969354E-3</c:v>
                </c:pt>
                <c:pt idx="231">
                  <c:v>-3.5786979083288727E-4</c:v>
                </c:pt>
                <c:pt idx="232">
                  <c:v>1.0207106043518165E-2</c:v>
                </c:pt>
                <c:pt idx="233">
                  <c:v>5.6777095894374584E-3</c:v>
                </c:pt>
                <c:pt idx="234">
                  <c:v>5.6349408444213538E-3</c:v>
                </c:pt>
                <c:pt idx="235">
                  <c:v>-2.4544581361498584E-3</c:v>
                </c:pt>
                <c:pt idx="236">
                  <c:v>-5.3014482130987715E-3</c:v>
                </c:pt>
                <c:pt idx="237">
                  <c:v>1.6985517846893373E-3</c:v>
                </c:pt>
                <c:pt idx="238">
                  <c:v>8.6985517897534038E-3</c:v>
                </c:pt>
                <c:pt idx="239">
                  <c:v>1.1214720142129618E-2</c:v>
                </c:pt>
                <c:pt idx="240">
                  <c:v>2.1214720136890929E-2</c:v>
                </c:pt>
                <c:pt idx="241">
                  <c:v>-3.8597871490739805E-3</c:v>
                </c:pt>
                <c:pt idx="242">
                  <c:v>1.2991412374035423E-2</c:v>
                </c:pt>
                <c:pt idx="243">
                  <c:v>8.5303581159645609E-3</c:v>
                </c:pt>
                <c:pt idx="244">
                  <c:v>3.9165151656800103E-3</c:v>
                </c:pt>
                <c:pt idx="245">
                  <c:v>1.3993460788205509E-2</c:v>
                </c:pt>
                <c:pt idx="246">
                  <c:v>1.7493460794375519E-2</c:v>
                </c:pt>
                <c:pt idx="247">
                  <c:v>-5.0889056047293026E-3</c:v>
                </c:pt>
                <c:pt idx="248">
                  <c:v>-8.8890560896682028E-4</c:v>
                </c:pt>
                <c:pt idx="249">
                  <c:v>3.2110943965978321E-3</c:v>
                </c:pt>
                <c:pt idx="250">
                  <c:v>4.6110943903346878E-3</c:v>
                </c:pt>
                <c:pt idx="251">
                  <c:v>1.3011094396411568E-2</c:v>
                </c:pt>
                <c:pt idx="252">
                  <c:v>1.2697751195987293E-3</c:v>
                </c:pt>
                <c:pt idx="253">
                  <c:v>4.8697751232425288E-3</c:v>
                </c:pt>
                <c:pt idx="254">
                  <c:v>3.7747779929303577E-3</c:v>
                </c:pt>
                <c:pt idx="255">
                  <c:v>7.774777993745265E-3</c:v>
                </c:pt>
                <c:pt idx="256">
                  <c:v>1.0141689602967296E-2</c:v>
                </c:pt>
                <c:pt idx="257">
                  <c:v>-2.1239145704516113E-2</c:v>
                </c:pt>
                <c:pt idx="258">
                  <c:v>9.5563669209504532E-3</c:v>
                </c:pt>
                <c:pt idx="259">
                  <c:v>1.1656366918831694E-2</c:v>
                </c:pt>
                <c:pt idx="260">
                  <c:v>1.5056366920251961E-2</c:v>
                </c:pt>
                <c:pt idx="261">
                  <c:v>1.1627497131411306E-2</c:v>
                </c:pt>
                <c:pt idx="262">
                  <c:v>-1.3473431874669664E-2</c:v>
                </c:pt>
                <c:pt idx="263">
                  <c:v>1.5326568125376902E-2</c:v>
                </c:pt>
                <c:pt idx="264">
                  <c:v>1.5326568125376902E-2</c:v>
                </c:pt>
                <c:pt idx="265">
                  <c:v>1.3603928418301324E-2</c:v>
                </c:pt>
                <c:pt idx="266">
                  <c:v>-1.7348157353913596E-2</c:v>
                </c:pt>
                <c:pt idx="267">
                  <c:v>1.6651842645737158E-2</c:v>
                </c:pt>
                <c:pt idx="268">
                  <c:v>-1.6149920886732699E-2</c:v>
                </c:pt>
                <c:pt idx="269">
                  <c:v>1.7773174692488777E-2</c:v>
                </c:pt>
                <c:pt idx="270">
                  <c:v>1.1133840619425212E-2</c:v>
                </c:pt>
                <c:pt idx="271">
                  <c:v>1.7415162226384295E-2</c:v>
                </c:pt>
                <c:pt idx="272">
                  <c:v>2.9415411750900421E-2</c:v>
                </c:pt>
                <c:pt idx="273">
                  <c:v>1.5061183059437211E-2</c:v>
                </c:pt>
                <c:pt idx="274">
                  <c:v>2.1653347560942251E-2</c:v>
                </c:pt>
                <c:pt idx="275">
                  <c:v>1.4298079534522383E-2</c:v>
                </c:pt>
                <c:pt idx="276">
                  <c:v>1.1235029068082337E-3</c:v>
                </c:pt>
                <c:pt idx="277">
                  <c:v>1.4390951934482737E-2</c:v>
                </c:pt>
                <c:pt idx="278">
                  <c:v>1.7056091557198075E-2</c:v>
                </c:pt>
                <c:pt idx="279">
                  <c:v>1.6276372104006509E-2</c:v>
                </c:pt>
                <c:pt idx="280">
                  <c:v>2.3376372099268405E-2</c:v>
                </c:pt>
                <c:pt idx="281">
                  <c:v>1.6180635201052708E-2</c:v>
                </c:pt>
                <c:pt idx="282">
                  <c:v>1.6438102200164329E-2</c:v>
                </c:pt>
                <c:pt idx="283">
                  <c:v>1.5849521943257873E-2</c:v>
                </c:pt>
                <c:pt idx="284">
                  <c:v>1.4853169394074524E-2</c:v>
                </c:pt>
                <c:pt idx="285">
                  <c:v>1.7768730450744466E-2</c:v>
                </c:pt>
                <c:pt idx="286">
                  <c:v>-2.1791316563771472E-4</c:v>
                </c:pt>
                <c:pt idx="287">
                  <c:v>1.7208683542399301E-4</c:v>
                </c:pt>
                <c:pt idx="288">
                  <c:v>3.7820868351771926E-3</c:v>
                </c:pt>
                <c:pt idx="289">
                  <c:v>4.3320868321969604E-3</c:v>
                </c:pt>
                <c:pt idx="290">
                  <c:v>1.0782086832965301E-2</c:v>
                </c:pt>
                <c:pt idx="291">
                  <c:v>1.1282086834886153E-2</c:v>
                </c:pt>
                <c:pt idx="292">
                  <c:v>1.4782086833780208E-2</c:v>
                </c:pt>
                <c:pt idx="293">
                  <c:v>1.7443475997453807E-2</c:v>
                </c:pt>
                <c:pt idx="294">
                  <c:v>1.74579867988847E-2</c:v>
                </c:pt>
                <c:pt idx="295">
                  <c:v>9.69397281067025E-3</c:v>
                </c:pt>
                <c:pt idx="296">
                  <c:v>1.8876671111486741E-2</c:v>
                </c:pt>
                <c:pt idx="297">
                  <c:v>1.7952017725991695E-2</c:v>
                </c:pt>
                <c:pt idx="298">
                  <c:v>1.7952017725991695E-2</c:v>
                </c:pt>
                <c:pt idx="299">
                  <c:v>-1.4017315529426626E-2</c:v>
                </c:pt>
                <c:pt idx="300">
                  <c:v>-1.3177315528818939E-2</c:v>
                </c:pt>
                <c:pt idx="301">
                  <c:v>-9.0173155247700136E-3</c:v>
                </c:pt>
                <c:pt idx="302">
                  <c:v>-8.9773155257804986E-3</c:v>
                </c:pt>
                <c:pt idx="303">
                  <c:v>1.7521002212187983E-2</c:v>
                </c:pt>
                <c:pt idx="304">
                  <c:v>1.8445410170970827E-2</c:v>
                </c:pt>
                <c:pt idx="305">
                  <c:v>1.7320564735289253E-2</c:v>
                </c:pt>
                <c:pt idx="306">
                  <c:v>1.689745211129029E-2</c:v>
                </c:pt>
                <c:pt idx="307">
                  <c:v>1.7470673831363945E-2</c:v>
                </c:pt>
                <c:pt idx="308">
                  <c:v>1.7550673829342976E-2</c:v>
                </c:pt>
                <c:pt idx="309">
                  <c:v>1.5407192880783807E-2</c:v>
                </c:pt>
                <c:pt idx="310">
                  <c:v>-2.0492710822525642E-3</c:v>
                </c:pt>
                <c:pt idx="311">
                  <c:v>1.0650728924336543E-2</c:v>
                </c:pt>
                <c:pt idx="312">
                  <c:v>1.0688332430353741E-2</c:v>
                </c:pt>
                <c:pt idx="313">
                  <c:v>1.3917430444399512E-2</c:v>
                </c:pt>
                <c:pt idx="314">
                  <c:v>9.773072878707028E-3</c:v>
                </c:pt>
                <c:pt idx="315">
                  <c:v>6.2805818543766097E-3</c:v>
                </c:pt>
                <c:pt idx="316">
                  <c:v>-1.3117693951633889E-3</c:v>
                </c:pt>
                <c:pt idx="317">
                  <c:v>6.1423504822655621E-3</c:v>
                </c:pt>
                <c:pt idx="318">
                  <c:v>7.0818807823196279E-3</c:v>
                </c:pt>
                <c:pt idx="319">
                  <c:v>5.7527780028234568E-3</c:v>
                </c:pt>
                <c:pt idx="320">
                  <c:v>1.2168246601677556E-3</c:v>
                </c:pt>
                <c:pt idx="321">
                  <c:v>2.9316052114983955E-3</c:v>
                </c:pt>
                <c:pt idx="322">
                  <c:v>1.9382009718125412E-3</c:v>
                </c:pt>
                <c:pt idx="323">
                  <c:v>3.6575809336509167E-3</c:v>
                </c:pt>
                <c:pt idx="324">
                  <c:v>4.3549083758447826E-3</c:v>
                </c:pt>
                <c:pt idx="325">
                  <c:v>4.3549083758447826E-3</c:v>
                </c:pt>
                <c:pt idx="326">
                  <c:v>3.9905937902225417E-3</c:v>
                </c:pt>
                <c:pt idx="327">
                  <c:v>1.4463595559966486E-2</c:v>
                </c:pt>
                <c:pt idx="328">
                  <c:v>9.9441421911421468E-3</c:v>
                </c:pt>
                <c:pt idx="329">
                  <c:v>1.7377461278037062E-2</c:v>
                </c:pt>
                <c:pt idx="330">
                  <c:v>2.1946009347661565E-2</c:v>
                </c:pt>
                <c:pt idx="331">
                  <c:v>2.6142357473170431E-2</c:v>
                </c:pt>
                <c:pt idx="332">
                  <c:v>3.3898276293695337E-2</c:v>
                </c:pt>
                <c:pt idx="333">
                  <c:v>2.6334824480916272E-2</c:v>
                </c:pt>
                <c:pt idx="334">
                  <c:v>2.6300876738442953E-2</c:v>
                </c:pt>
                <c:pt idx="335">
                  <c:v>2.6320876425071534E-2</c:v>
                </c:pt>
                <c:pt idx="336">
                  <c:v>3.6151371637335797E-2</c:v>
                </c:pt>
                <c:pt idx="337">
                  <c:v>3.785137163804593E-2</c:v>
                </c:pt>
                <c:pt idx="338">
                  <c:v>4.0251371642900449E-2</c:v>
                </c:pt>
                <c:pt idx="339">
                  <c:v>5.0376184017722522E-2</c:v>
                </c:pt>
                <c:pt idx="340">
                  <c:v>5.0579710353872251E-2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FE-4CA9-82FB-12EA6D6BDEC2}"/>
            </c:ext>
          </c:extLst>
        </c:ser>
        <c:ser>
          <c:idx val="1"/>
          <c:order val="1"/>
          <c:tx>
            <c:strRef>
              <c:f>'Active 1'!$AY$1</c:f>
              <c:strCache>
                <c:ptCount val="1"/>
                <c:pt idx="0">
                  <c:v>Q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1'!$AW$2:$AW$67</c:f>
              <c:numCache>
                <c:formatCode>General</c:formatCode>
                <c:ptCount val="66"/>
                <c:pt idx="0">
                  <c:v>-20000</c:v>
                </c:pt>
                <c:pt idx="1">
                  <c:v>-19500</c:v>
                </c:pt>
                <c:pt idx="2">
                  <c:v>-19000</c:v>
                </c:pt>
                <c:pt idx="3">
                  <c:v>-18500</c:v>
                </c:pt>
                <c:pt idx="4">
                  <c:v>-18000</c:v>
                </c:pt>
                <c:pt idx="5">
                  <c:v>-17500</c:v>
                </c:pt>
                <c:pt idx="6">
                  <c:v>-17000</c:v>
                </c:pt>
                <c:pt idx="7">
                  <c:v>-16500</c:v>
                </c:pt>
                <c:pt idx="8">
                  <c:v>-16000</c:v>
                </c:pt>
                <c:pt idx="9">
                  <c:v>-15500</c:v>
                </c:pt>
                <c:pt idx="10">
                  <c:v>-15000</c:v>
                </c:pt>
                <c:pt idx="11">
                  <c:v>-14500</c:v>
                </c:pt>
                <c:pt idx="12">
                  <c:v>-14000</c:v>
                </c:pt>
                <c:pt idx="13">
                  <c:v>-13500</c:v>
                </c:pt>
                <c:pt idx="14">
                  <c:v>-13000</c:v>
                </c:pt>
                <c:pt idx="15">
                  <c:v>-12500</c:v>
                </c:pt>
                <c:pt idx="16">
                  <c:v>-12000</c:v>
                </c:pt>
                <c:pt idx="17">
                  <c:v>-11500</c:v>
                </c:pt>
                <c:pt idx="18">
                  <c:v>-11000</c:v>
                </c:pt>
                <c:pt idx="19">
                  <c:v>-10500</c:v>
                </c:pt>
                <c:pt idx="20">
                  <c:v>-10000</c:v>
                </c:pt>
                <c:pt idx="21">
                  <c:v>-9500</c:v>
                </c:pt>
                <c:pt idx="22">
                  <c:v>-9000</c:v>
                </c:pt>
                <c:pt idx="23">
                  <c:v>-8500</c:v>
                </c:pt>
                <c:pt idx="24">
                  <c:v>-8000</c:v>
                </c:pt>
                <c:pt idx="25">
                  <c:v>-7500</c:v>
                </c:pt>
                <c:pt idx="26">
                  <c:v>-7000</c:v>
                </c:pt>
                <c:pt idx="27">
                  <c:v>-6500</c:v>
                </c:pt>
                <c:pt idx="28">
                  <c:v>-6000</c:v>
                </c:pt>
                <c:pt idx="29">
                  <c:v>-5500</c:v>
                </c:pt>
                <c:pt idx="30">
                  <c:v>-5000</c:v>
                </c:pt>
                <c:pt idx="31">
                  <c:v>-4500</c:v>
                </c:pt>
                <c:pt idx="32">
                  <c:v>-4000</c:v>
                </c:pt>
                <c:pt idx="33">
                  <c:v>-3500</c:v>
                </c:pt>
                <c:pt idx="34">
                  <c:v>-3000</c:v>
                </c:pt>
                <c:pt idx="35">
                  <c:v>-2500</c:v>
                </c:pt>
                <c:pt idx="36">
                  <c:v>-2000</c:v>
                </c:pt>
                <c:pt idx="37">
                  <c:v>-1500</c:v>
                </c:pt>
                <c:pt idx="38">
                  <c:v>-1000</c:v>
                </c:pt>
                <c:pt idx="39">
                  <c:v>-500</c:v>
                </c:pt>
                <c:pt idx="40">
                  <c:v>0</c:v>
                </c:pt>
                <c:pt idx="41">
                  <c:v>500</c:v>
                </c:pt>
                <c:pt idx="42">
                  <c:v>1000</c:v>
                </c:pt>
                <c:pt idx="43">
                  <c:v>1500</c:v>
                </c:pt>
                <c:pt idx="44">
                  <c:v>2000</c:v>
                </c:pt>
                <c:pt idx="45">
                  <c:v>2500</c:v>
                </c:pt>
                <c:pt idx="46">
                  <c:v>3000</c:v>
                </c:pt>
                <c:pt idx="47">
                  <c:v>3500</c:v>
                </c:pt>
                <c:pt idx="48">
                  <c:v>4000</c:v>
                </c:pt>
                <c:pt idx="49">
                  <c:v>4500</c:v>
                </c:pt>
                <c:pt idx="50">
                  <c:v>5000</c:v>
                </c:pt>
                <c:pt idx="51">
                  <c:v>5500</c:v>
                </c:pt>
                <c:pt idx="52">
                  <c:v>6000</c:v>
                </c:pt>
                <c:pt idx="53">
                  <c:v>6500</c:v>
                </c:pt>
                <c:pt idx="54">
                  <c:v>7000</c:v>
                </c:pt>
                <c:pt idx="55">
                  <c:v>7500</c:v>
                </c:pt>
                <c:pt idx="56">
                  <c:v>8000</c:v>
                </c:pt>
                <c:pt idx="57">
                  <c:v>8500</c:v>
                </c:pt>
                <c:pt idx="58">
                  <c:v>9000</c:v>
                </c:pt>
                <c:pt idx="59">
                  <c:v>9500</c:v>
                </c:pt>
                <c:pt idx="60">
                  <c:v>10000</c:v>
                </c:pt>
                <c:pt idx="61">
                  <c:v>10500</c:v>
                </c:pt>
                <c:pt idx="62">
                  <c:v>11000</c:v>
                </c:pt>
                <c:pt idx="63">
                  <c:v>11500</c:v>
                </c:pt>
                <c:pt idx="64">
                  <c:v>12000</c:v>
                </c:pt>
                <c:pt idx="65">
                  <c:v>12500</c:v>
                </c:pt>
              </c:numCache>
            </c:numRef>
          </c:xVal>
          <c:yVal>
            <c:numRef>
              <c:f>'Active 1'!$AY$2:$AY$67</c:f>
              <c:numCache>
                <c:formatCode>General</c:formatCode>
                <c:ptCount val="66"/>
                <c:pt idx="0">
                  <c:v>-0.36565706993971947</c:v>
                </c:pt>
                <c:pt idx="1">
                  <c:v>-0.35061861453478865</c:v>
                </c:pt>
                <c:pt idx="2">
                  <c:v>-0.33588278393712634</c:v>
                </c:pt>
                <c:pt idx="3">
                  <c:v>-0.3214495781467327</c:v>
                </c:pt>
                <c:pt idx="4">
                  <c:v>-0.30731899716360755</c:v>
                </c:pt>
                <c:pt idx="5">
                  <c:v>-0.29349104098775092</c:v>
                </c:pt>
                <c:pt idx="6">
                  <c:v>-0.27996570961916295</c:v>
                </c:pt>
                <c:pt idx="7">
                  <c:v>-0.26674300305784349</c:v>
                </c:pt>
                <c:pt idx="8">
                  <c:v>-0.25382292130379258</c:v>
                </c:pt>
                <c:pt idx="9">
                  <c:v>-0.24120546435701024</c:v>
                </c:pt>
                <c:pt idx="10">
                  <c:v>-0.22889063221749645</c:v>
                </c:pt>
                <c:pt idx="11">
                  <c:v>-0.21687842488525122</c:v>
                </c:pt>
                <c:pt idx="12">
                  <c:v>-0.20516884236027458</c:v>
                </c:pt>
                <c:pt idx="13">
                  <c:v>-0.1937618846425665</c:v>
                </c:pt>
                <c:pt idx="14">
                  <c:v>-0.18265755173212694</c:v>
                </c:pt>
                <c:pt idx="15">
                  <c:v>-0.17185584362895601</c:v>
                </c:pt>
                <c:pt idx="16">
                  <c:v>-0.16135676033305357</c:v>
                </c:pt>
                <c:pt idx="17">
                  <c:v>-0.15116030184441973</c:v>
                </c:pt>
                <c:pt idx="18">
                  <c:v>-0.14126646816305444</c:v>
                </c:pt>
                <c:pt idx="19">
                  <c:v>-0.13167525928895774</c:v>
                </c:pt>
                <c:pt idx="20">
                  <c:v>-0.12238667522212955</c:v>
                </c:pt>
                <c:pt idx="21">
                  <c:v>-0.11340071596256995</c:v>
                </c:pt>
                <c:pt idx="22">
                  <c:v>-0.1047173815102789</c:v>
                </c:pt>
                <c:pt idx="23">
                  <c:v>-9.6336671865256435E-2</c:v>
                </c:pt>
                <c:pt idx="24">
                  <c:v>-8.8258587027502514E-2</c:v>
                </c:pt>
                <c:pt idx="25">
                  <c:v>-8.0483126997017151E-2</c:v>
                </c:pt>
                <c:pt idx="26">
                  <c:v>-7.3010291773800362E-2</c:v>
                </c:pt>
                <c:pt idx="27">
                  <c:v>-6.5840081357852132E-2</c:v>
                </c:pt>
                <c:pt idx="28">
                  <c:v>-5.8972495749172453E-2</c:v>
                </c:pt>
                <c:pt idx="29">
                  <c:v>-5.240753494776134E-2</c:v>
                </c:pt>
                <c:pt idx="30">
                  <c:v>-4.6145198953618793E-2</c:v>
                </c:pt>
                <c:pt idx="31">
                  <c:v>-4.0185487766744805E-2</c:v>
                </c:pt>
                <c:pt idx="32">
                  <c:v>-3.4528401387139376E-2</c:v>
                </c:pt>
                <c:pt idx="33">
                  <c:v>-2.917393981480251E-2</c:v>
                </c:pt>
                <c:pt idx="34">
                  <c:v>-2.4122103049734209E-2</c:v>
                </c:pt>
                <c:pt idx="35">
                  <c:v>-1.9372891091934463E-2</c:v>
                </c:pt>
                <c:pt idx="36">
                  <c:v>-1.4926303941403282E-2</c:v>
                </c:pt>
                <c:pt idx="37">
                  <c:v>-1.0782341598140661E-2</c:v>
                </c:pt>
                <c:pt idx="38">
                  <c:v>-6.9410040621466027E-3</c:v>
                </c:pt>
                <c:pt idx="39">
                  <c:v>-3.4022913334211045E-3</c:v>
                </c:pt>
                <c:pt idx="40">
                  <c:v>-1.6620341196416796E-4</c:v>
                </c:pt>
                <c:pt idx="41">
                  <c:v>2.7672597022242074E-3</c:v>
                </c:pt>
                <c:pt idx="42">
                  <c:v>5.3980980091440211E-3</c:v>
                </c:pt>
                <c:pt idx="43">
                  <c:v>7.7263115087952746E-3</c:v>
                </c:pt>
                <c:pt idx="44">
                  <c:v>9.7519002011779658E-3</c:v>
                </c:pt>
                <c:pt idx="45">
                  <c:v>1.1474864086292096E-2</c:v>
                </c:pt>
                <c:pt idx="46">
                  <c:v>1.2895203164137664E-2</c:v>
                </c:pt>
                <c:pt idx="47">
                  <c:v>1.401291743471467E-2</c:v>
                </c:pt>
                <c:pt idx="48">
                  <c:v>1.4828006898023117E-2</c:v>
                </c:pt>
                <c:pt idx="49">
                  <c:v>1.5340471554063E-2</c:v>
                </c:pt>
                <c:pt idx="50">
                  <c:v>1.5550311402834326E-2</c:v>
                </c:pt>
                <c:pt idx="51">
                  <c:v>1.5457526444337087E-2</c:v>
                </c:pt>
                <c:pt idx="52">
                  <c:v>1.506211667857129E-2</c:v>
                </c:pt>
                <c:pt idx="53">
                  <c:v>1.436408210553693E-2</c:v>
                </c:pt>
                <c:pt idx="54">
                  <c:v>1.3363422725234001E-2</c:v>
                </c:pt>
                <c:pt idx="55">
                  <c:v>1.2060138537662524E-2</c:v>
                </c:pt>
                <c:pt idx="56">
                  <c:v>1.0454229542822477E-2</c:v>
                </c:pt>
                <c:pt idx="57">
                  <c:v>8.5456957407138712E-3</c:v>
                </c:pt>
                <c:pt idx="58">
                  <c:v>6.3345371313366997E-3</c:v>
                </c:pt>
                <c:pt idx="59">
                  <c:v>3.8207537146909762E-3</c:v>
                </c:pt>
                <c:pt idx="60">
                  <c:v>1.0043454907766869E-3</c:v>
                </c:pt>
                <c:pt idx="61">
                  <c:v>-2.1146875404061821E-3</c:v>
                </c:pt>
                <c:pt idx="62">
                  <c:v>-5.5363453788575823E-3</c:v>
                </c:pt>
                <c:pt idx="63">
                  <c:v>-9.2606280245775552E-3</c:v>
                </c:pt>
                <c:pt idx="64">
                  <c:v>-1.3287535477566087E-2</c:v>
                </c:pt>
                <c:pt idx="65">
                  <c:v>-1.7617067737823192E-2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FE-4CA9-82FB-12EA6D6BD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33584"/>
        <c:axId val="1"/>
      </c:scatterChart>
      <c:valAx>
        <c:axId val="721633584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030573880968"/>
              <c:y val="0.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54054054054057E-2"/>
              <c:y val="0.423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335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94630063134"/>
          <c:y val="0.92119565217391308"/>
          <c:w val="0.19425693409945377"/>
          <c:h val="5.4347826086956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Quadratic residuals</a:t>
            </a:r>
          </a:p>
        </c:rich>
      </c:tx>
      <c:layout>
        <c:manualLayout>
          <c:xMode val="edge"/>
          <c:yMode val="edge"/>
          <c:x val="0.29706444725497394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7118545442279"/>
          <c:y val="0.270834435361472"/>
          <c:w val="0.82038134914276561"/>
          <c:h val="0.500002034513486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1'!$AC$20</c:f>
              <c:strCache>
                <c:ptCount val="1"/>
                <c:pt idx="0">
                  <c:v>Q. resid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1'!$F$21:$F$359</c:f>
              <c:numCache>
                <c:formatCode>General</c:formatCode>
                <c:ptCount val="339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</c:numCache>
            </c:numRef>
          </c:xVal>
          <c:yVal>
            <c:numRef>
              <c:f>'Active 1'!$AC$21:$AC$359</c:f>
              <c:numCache>
                <c:formatCode>General</c:formatCode>
                <c:ptCount val="339"/>
                <c:pt idx="0">
                  <c:v>3.2859987006306324E-2</c:v>
                </c:pt>
                <c:pt idx="1">
                  <c:v>-1.5773251033405877E-2</c:v>
                </c:pt>
                <c:pt idx="2">
                  <c:v>-1.177325103259097E-2</c:v>
                </c:pt>
                <c:pt idx="3">
                  <c:v>1.9665710192345753E-2</c:v>
                </c:pt>
                <c:pt idx="4">
                  <c:v>-4.3391335516951124E-2</c:v>
                </c:pt>
                <c:pt idx="5">
                  <c:v>-3.170150037135977E-2</c:v>
                </c:pt>
                <c:pt idx="6">
                  <c:v>1.5954104417334358E-2</c:v>
                </c:pt>
                <c:pt idx="7">
                  <c:v>6.8518600155747511E-3</c:v>
                </c:pt>
                <c:pt idx="8">
                  <c:v>2.2384190356871114E-3</c:v>
                </c:pt>
                <c:pt idx="9">
                  <c:v>-1.8638168879212547E-3</c:v>
                </c:pt>
                <c:pt idx="10">
                  <c:v>-1.3257387662467979E-2</c:v>
                </c:pt>
                <c:pt idx="11">
                  <c:v>-2.6581812443978503E-2</c:v>
                </c:pt>
                <c:pt idx="12">
                  <c:v>-3.9383533954596706E-3</c:v>
                </c:pt>
                <c:pt idx="13">
                  <c:v>2.8069835747219773E-3</c:v>
                </c:pt>
                <c:pt idx="14">
                  <c:v>-1.0447254587791499E-3</c:v>
                </c:pt>
                <c:pt idx="15">
                  <c:v>-1.1169492307380735E-3</c:v>
                </c:pt>
                <c:pt idx="16">
                  <c:v>9.1353946207493597E-3</c:v>
                </c:pt>
                <c:pt idx="17">
                  <c:v>1.7359339676411678E-2</c:v>
                </c:pt>
                <c:pt idx="18">
                  <c:v>-6.7421251632623358E-3</c:v>
                </c:pt>
                <c:pt idx="19">
                  <c:v>-1.1089785752257109E-2</c:v>
                </c:pt>
                <c:pt idx="20">
                  <c:v>-1.1191209433705884E-2</c:v>
                </c:pt>
                <c:pt idx="21">
                  <c:v>-1.4509607141155567E-2</c:v>
                </c:pt>
                <c:pt idx="22">
                  <c:v>-1.5789927867951525E-2</c:v>
                </c:pt>
                <c:pt idx="23">
                  <c:v>-2.8563659923722839E-2</c:v>
                </c:pt>
                <c:pt idx="24">
                  <c:v>-2.2372100605040857E-2</c:v>
                </c:pt>
                <c:pt idx="25">
                  <c:v>-2.3685651469531915E-2</c:v>
                </c:pt>
                <c:pt idx="26">
                  <c:v>-1.229183672105677E-2</c:v>
                </c:pt>
                <c:pt idx="27">
                  <c:v>-1.6120125019111753E-2</c:v>
                </c:pt>
                <c:pt idx="28">
                  <c:v>7.9612225378018875E-2</c:v>
                </c:pt>
                <c:pt idx="29">
                  <c:v>-1.4573370444239342E-2</c:v>
                </c:pt>
                <c:pt idx="30">
                  <c:v>-6.6737325162344319E-3</c:v>
                </c:pt>
                <c:pt idx="31">
                  <c:v>-1.4289079368475233E-2</c:v>
                </c:pt>
                <c:pt idx="32">
                  <c:v>-1.2389384551866889E-2</c:v>
                </c:pt>
                <c:pt idx="33">
                  <c:v>-3.9968943594992923E-3</c:v>
                </c:pt>
                <c:pt idx="34">
                  <c:v>-1.4097166854580512E-2</c:v>
                </c:pt>
                <c:pt idx="35">
                  <c:v>-8.6987764166038817E-3</c:v>
                </c:pt>
                <c:pt idx="36">
                  <c:v>-2.6002114302358825E-2</c:v>
                </c:pt>
                <c:pt idx="37">
                  <c:v>-1.1102362589638259E-2</c:v>
                </c:pt>
                <c:pt idx="38">
                  <c:v>-3.4054801667162682E-3</c:v>
                </c:pt>
                <c:pt idx="39">
                  <c:v>-3.0908823165216204E-2</c:v>
                </c:pt>
                <c:pt idx="40">
                  <c:v>-1.4510084101220594E-2</c:v>
                </c:pt>
                <c:pt idx="41">
                  <c:v>-5.5139724958885583E-3</c:v>
                </c:pt>
                <c:pt idx="42">
                  <c:v>-1.376574703922484E-2</c:v>
                </c:pt>
                <c:pt idx="43">
                  <c:v>-1.0765747042251639E-2</c:v>
                </c:pt>
                <c:pt idx="44">
                  <c:v>-1.6226743926789355E-2</c:v>
                </c:pt>
                <c:pt idx="45">
                  <c:v>-1.5503819735946389E-2</c:v>
                </c:pt>
                <c:pt idx="46">
                  <c:v>-1.4106044166987824E-2</c:v>
                </c:pt>
                <c:pt idx="47">
                  <c:v>-1.4106044166987824E-2</c:v>
                </c:pt>
                <c:pt idx="48">
                  <c:v>-1.4647173416409365E-2</c:v>
                </c:pt>
                <c:pt idx="49">
                  <c:v>-7.222970405102197E-3</c:v>
                </c:pt>
                <c:pt idx="50">
                  <c:v>-4.3632704354965024E-4</c:v>
                </c:pt>
                <c:pt idx="51">
                  <c:v>-9.5674953333636931E-3</c:v>
                </c:pt>
                <c:pt idx="52">
                  <c:v>-1.5660499163776154E-2</c:v>
                </c:pt>
                <c:pt idx="53">
                  <c:v>-7.6604991621463392E-3</c:v>
                </c:pt>
                <c:pt idx="54">
                  <c:v>-1.472925347001619E-2</c:v>
                </c:pt>
                <c:pt idx="55">
                  <c:v>-1.2729253469608737E-2</c:v>
                </c:pt>
                <c:pt idx="56">
                  <c:v>-5.2166598320837199E-3</c:v>
                </c:pt>
                <c:pt idx="57">
                  <c:v>-2.5851859426621326E-3</c:v>
                </c:pt>
                <c:pt idx="58">
                  <c:v>-1.3508474600543094E-2</c:v>
                </c:pt>
                <c:pt idx="59">
                  <c:v>-1.150847460013564E-2</c:v>
                </c:pt>
                <c:pt idx="60">
                  <c:v>-4.7071962956276303E-3</c:v>
                </c:pt>
                <c:pt idx="61">
                  <c:v>-1.4352577095372548E-2</c:v>
                </c:pt>
                <c:pt idx="62">
                  <c:v>-6.3525770937427339E-3</c:v>
                </c:pt>
                <c:pt idx="63">
                  <c:v>-1.3525770963620787E-3</c:v>
                </c:pt>
                <c:pt idx="64">
                  <c:v>-3.6743797446814441E-2</c:v>
                </c:pt>
                <c:pt idx="65">
                  <c:v>-3.84823461339171E-2</c:v>
                </c:pt>
                <c:pt idx="66">
                  <c:v>-4.2344392979997938E-2</c:v>
                </c:pt>
                <c:pt idx="67">
                  <c:v>-3.4344392978368124E-2</c:v>
                </c:pt>
                <c:pt idx="68">
                  <c:v>-1.6530359515347717E-2</c:v>
                </c:pt>
                <c:pt idx="69">
                  <c:v>-1.4530359514940264E-2</c:v>
                </c:pt>
                <c:pt idx="70">
                  <c:v>-1.3530359518374516E-2</c:v>
                </c:pt>
                <c:pt idx="71">
                  <c:v>-1.0530359514125356E-2</c:v>
                </c:pt>
                <c:pt idx="72">
                  <c:v>2.3782548682934335E-3</c:v>
                </c:pt>
                <c:pt idx="73">
                  <c:v>-2.0088699215047801E-2</c:v>
                </c:pt>
                <c:pt idx="74">
                  <c:v>-1.6596718683040829E-3</c:v>
                </c:pt>
                <c:pt idx="75">
                  <c:v>-6.5967186446237724E-4</c:v>
                </c:pt>
                <c:pt idx="76">
                  <c:v>3.34032813635253E-3</c:v>
                </c:pt>
                <c:pt idx="77">
                  <c:v>5.3403281367599836E-3</c:v>
                </c:pt>
                <c:pt idx="78">
                  <c:v>6.5522130460737849E-5</c:v>
                </c:pt>
                <c:pt idx="79">
                  <c:v>-3.1014394331665418E-3</c:v>
                </c:pt>
                <c:pt idx="80">
                  <c:v>-6.920183695575316E-3</c:v>
                </c:pt>
                <c:pt idx="81">
                  <c:v>1.0798163060544985E-3</c:v>
                </c:pt>
                <c:pt idx="82">
                  <c:v>1.9195911694201956E-2</c:v>
                </c:pt>
                <c:pt idx="83">
                  <c:v>2.1195911694609409E-2</c:v>
                </c:pt>
                <c:pt idx="84">
                  <c:v>2.2195911691175157E-2</c:v>
                </c:pt>
                <c:pt idx="85">
                  <c:v>2.5195911695424317E-2</c:v>
                </c:pt>
                <c:pt idx="86">
                  <c:v>3.8105582238420477E-2</c:v>
                </c:pt>
                <c:pt idx="87">
                  <c:v>1.5667144483392195E-2</c:v>
                </c:pt>
                <c:pt idx="88">
                  <c:v>2.4125389266860822E-2</c:v>
                </c:pt>
                <c:pt idx="89">
                  <c:v>3.3343229326178586E-3</c:v>
                </c:pt>
                <c:pt idx="90">
                  <c:v>2.4341712496040502E-2</c:v>
                </c:pt>
                <c:pt idx="91">
                  <c:v>2.7341712493013703E-2</c:v>
                </c:pt>
                <c:pt idx="92">
                  <c:v>-4.6703265357422877E-2</c:v>
                </c:pt>
                <c:pt idx="93">
                  <c:v>5.7120500378654987E-3</c:v>
                </c:pt>
                <c:pt idx="94">
                  <c:v>6.7120500344312467E-3</c:v>
                </c:pt>
                <c:pt idx="95">
                  <c:v>8.7120500348387003E-3</c:v>
                </c:pt>
                <c:pt idx="96">
                  <c:v>8.7120500348387003E-3</c:v>
                </c:pt>
                <c:pt idx="97">
                  <c:v>2.0485852475090681E-2</c:v>
                </c:pt>
                <c:pt idx="98">
                  <c:v>2.1485852471656429E-2</c:v>
                </c:pt>
                <c:pt idx="99">
                  <c:v>1.8059246136325958E-2</c:v>
                </c:pt>
                <c:pt idx="100">
                  <c:v>-1.0232568656101407E-2</c:v>
                </c:pt>
                <c:pt idx="101">
                  <c:v>-5.6490757947338932E-3</c:v>
                </c:pt>
                <c:pt idx="102">
                  <c:v>-4.4659713705166443E-3</c:v>
                </c:pt>
                <c:pt idx="103">
                  <c:v>2.5340286272714646E-3</c:v>
                </c:pt>
                <c:pt idx="104">
                  <c:v>4.4173426273778904E-4</c:v>
                </c:pt>
                <c:pt idx="105">
                  <c:v>4.4173426273778904E-4</c:v>
                </c:pt>
                <c:pt idx="106">
                  <c:v>1.441734259303537E-3</c:v>
                </c:pt>
                <c:pt idx="107">
                  <c:v>-1.7664993358786768E-3</c:v>
                </c:pt>
                <c:pt idx="108">
                  <c:v>3.2335006615019785E-3</c:v>
                </c:pt>
                <c:pt idx="109">
                  <c:v>4.2335006580677265E-3</c:v>
                </c:pt>
                <c:pt idx="110">
                  <c:v>-2.0162644660750698E-2</c:v>
                </c:pt>
                <c:pt idx="111">
                  <c:v>3.3808526989774587E-2</c:v>
                </c:pt>
                <c:pt idx="112">
                  <c:v>-6.6527320771479007E-3</c:v>
                </c:pt>
                <c:pt idx="113">
                  <c:v>-6.0189066586503887E-3</c:v>
                </c:pt>
                <c:pt idx="114">
                  <c:v>-2.9997278623949117E-2</c:v>
                </c:pt>
                <c:pt idx="115">
                  <c:v>-7.2232603486385299E-3</c:v>
                </c:pt>
                <c:pt idx="116">
                  <c:v>-5.3232603457048638E-3</c:v>
                </c:pt>
                <c:pt idx="117">
                  <c:v>-3.6884889177566105E-3</c:v>
                </c:pt>
                <c:pt idx="118">
                  <c:v>-3.2884889133095452E-3</c:v>
                </c:pt>
                <c:pt idx="119">
                  <c:v>-7.4285164253740966E-3</c:v>
                </c:pt>
                <c:pt idx="120">
                  <c:v>-1.1566288862855552E-3</c:v>
                </c:pt>
                <c:pt idx="121">
                  <c:v>2.8433711072533945E-3</c:v>
                </c:pt>
                <c:pt idx="122">
                  <c:v>1.7843371106671318E-2</c:v>
                </c:pt>
                <c:pt idx="123">
                  <c:v>8.9798860373242889E-3</c:v>
                </c:pt>
                <c:pt idx="124">
                  <c:v>9.079886042074034E-3</c:v>
                </c:pt>
                <c:pt idx="125">
                  <c:v>1.0276688380790037E-2</c:v>
                </c:pt>
                <c:pt idx="126">
                  <c:v>1.6876688381407039E-2</c:v>
                </c:pt>
                <c:pt idx="127">
                  <c:v>1.9025919187214059E-2</c:v>
                </c:pt>
                <c:pt idx="128">
                  <c:v>1.8240317625883434E-2</c:v>
                </c:pt>
                <c:pt idx="129">
                  <c:v>6.9484325901237355E-3</c:v>
                </c:pt>
                <c:pt idx="130">
                  <c:v>1.4641087431227344E-2</c:v>
                </c:pt>
                <c:pt idx="131">
                  <c:v>-2.2863645939543049E-3</c:v>
                </c:pt>
                <c:pt idx="132">
                  <c:v>7.7136354080829632E-3</c:v>
                </c:pt>
                <c:pt idx="133">
                  <c:v>2.4310403427267719E-2</c:v>
                </c:pt>
                <c:pt idx="134">
                  <c:v>8.5352956629647873E-3</c:v>
                </c:pt>
                <c:pt idx="135">
                  <c:v>2.0682019835818527E-3</c:v>
                </c:pt>
                <c:pt idx="136">
                  <c:v>8.9682019838961749E-3</c:v>
                </c:pt>
                <c:pt idx="137">
                  <c:v>4.2095614347888687E-4</c:v>
                </c:pt>
                <c:pt idx="138">
                  <c:v>7.6209561434905284E-3</c:v>
                </c:pt>
                <c:pt idx="139">
                  <c:v>4.3493217829778177E-4</c:v>
                </c:pt>
                <c:pt idx="140">
                  <c:v>7.4349321760858907E-3</c:v>
                </c:pt>
                <c:pt idx="141">
                  <c:v>7.0961136176765673E-3</c:v>
                </c:pt>
                <c:pt idx="142">
                  <c:v>1.5096113619306382E-2</c:v>
                </c:pt>
                <c:pt idx="143">
                  <c:v>7.0265825767034957E-3</c:v>
                </c:pt>
                <c:pt idx="144">
                  <c:v>6.0588429222889232E-3</c:v>
                </c:pt>
                <c:pt idx="145">
                  <c:v>6.2256207872593483E-3</c:v>
                </c:pt>
                <c:pt idx="146">
                  <c:v>1.4231827804745377E-4</c:v>
                </c:pt>
                <c:pt idx="147">
                  <c:v>3.6725823892212177E-2</c:v>
                </c:pt>
                <c:pt idx="148">
                  <c:v>3.0594958231523056E-3</c:v>
                </c:pt>
                <c:pt idx="149">
                  <c:v>-1.4436192260030935E-2</c:v>
                </c:pt>
                <c:pt idx="150">
                  <c:v>5.6587664217013292E-3</c:v>
                </c:pt>
                <c:pt idx="151">
                  <c:v>-1.1374321798474533E-2</c:v>
                </c:pt>
                <c:pt idx="152">
                  <c:v>2.0451959052725983E-3</c:v>
                </c:pt>
                <c:pt idx="153">
                  <c:v>-2.3115590754440259E-2</c:v>
                </c:pt>
                <c:pt idx="154">
                  <c:v>1.8304104883845981E-2</c:v>
                </c:pt>
                <c:pt idx="155">
                  <c:v>-1.1193251635151115E-2</c:v>
                </c:pt>
                <c:pt idx="156">
                  <c:v>3.8067483642668085E-3</c:v>
                </c:pt>
                <c:pt idx="157">
                  <c:v>-1.977344584434541E-2</c:v>
                </c:pt>
                <c:pt idx="158">
                  <c:v>1.8226554156120251E-2</c:v>
                </c:pt>
                <c:pt idx="159">
                  <c:v>-1.4010782146244004E-2</c:v>
                </c:pt>
                <c:pt idx="160">
                  <c:v>-1.6299393080863611E-3</c:v>
                </c:pt>
                <c:pt idx="161">
                  <c:v>3.7006069232109256E-4</c:v>
                </c:pt>
                <c:pt idx="162">
                  <c:v>3.3700606892942942E-3</c:v>
                </c:pt>
                <c:pt idx="163">
                  <c:v>-3.7860824917087523E-3</c:v>
                </c:pt>
                <c:pt idx="164">
                  <c:v>1.6620341196416796E-4</c:v>
                </c:pt>
                <c:pt idx="165">
                  <c:v>-1.0924994941893978E-3</c:v>
                </c:pt>
                <c:pt idx="166">
                  <c:v>5.9075005035987109E-3</c:v>
                </c:pt>
                <c:pt idx="167">
                  <c:v>7.9075005040061645E-3</c:v>
                </c:pt>
                <c:pt idx="168">
                  <c:v>8.9075005078478701E-3</c:v>
                </c:pt>
                <c:pt idx="169">
                  <c:v>9.9075005044136182E-3</c:v>
                </c:pt>
                <c:pt idx="170">
                  <c:v>1.2907500508662777E-2</c:v>
                </c:pt>
                <c:pt idx="171">
                  <c:v>1.4907500509070231E-2</c:v>
                </c:pt>
                <c:pt idx="172">
                  <c:v>-6.6679824288590206E-3</c:v>
                </c:pt>
                <c:pt idx="173">
                  <c:v>7.3320175739931548E-3</c:v>
                </c:pt>
                <c:pt idx="174">
                  <c:v>-9.7365790980364492E-3</c:v>
                </c:pt>
                <c:pt idx="175">
                  <c:v>-6.7365790937872899E-3</c:v>
                </c:pt>
                <c:pt idx="176">
                  <c:v>-1.6037477081665596E-2</c:v>
                </c:pt>
                <c:pt idx="177">
                  <c:v>-6.482518615073163E-4</c:v>
                </c:pt>
                <c:pt idx="178">
                  <c:v>-2.1930510451797336E-2</c:v>
                </c:pt>
                <c:pt idx="179">
                  <c:v>-1.9930510451389882E-2</c:v>
                </c:pt>
                <c:pt idx="180">
                  <c:v>-5.9305104558136645E-3</c:v>
                </c:pt>
                <c:pt idx="181">
                  <c:v>-4.9305104519719589E-3</c:v>
                </c:pt>
                <c:pt idx="182">
                  <c:v>8.3326493793630003E-5</c:v>
                </c:pt>
                <c:pt idx="183">
                  <c:v>-2.1829696788354339E-3</c:v>
                </c:pt>
                <c:pt idx="184">
                  <c:v>-3.5078205682737257E-2</c:v>
                </c:pt>
                <c:pt idx="185">
                  <c:v>-2.5078205680699989E-2</c:v>
                </c:pt>
                <c:pt idx="186">
                  <c:v>-2.4078205676858283E-2</c:v>
                </c:pt>
                <c:pt idx="187">
                  <c:v>-1.5078205678662721E-2</c:v>
                </c:pt>
                <c:pt idx="188">
                  <c:v>-2.4707202465957211E-2</c:v>
                </c:pt>
                <c:pt idx="189">
                  <c:v>-2.3707202462115506E-2</c:v>
                </c:pt>
                <c:pt idx="190">
                  <c:v>-2.0707202465142304E-2</c:v>
                </c:pt>
                <c:pt idx="191">
                  <c:v>-1.9707202461300598E-2</c:v>
                </c:pt>
                <c:pt idx="192">
                  <c:v>-1.3788639596031726E-2</c:v>
                </c:pt>
                <c:pt idx="193">
                  <c:v>-3.69580708524878E-3</c:v>
                </c:pt>
                <c:pt idx="194">
                  <c:v>-3.0277236950872727E-2</c:v>
                </c:pt>
                <c:pt idx="195">
                  <c:v>-2.8277236950465273E-2</c:v>
                </c:pt>
                <c:pt idx="196">
                  <c:v>-2.327723694580866E-2</c:v>
                </c:pt>
                <c:pt idx="197">
                  <c:v>-2.1277236945401207E-2</c:v>
                </c:pt>
                <c:pt idx="198">
                  <c:v>-2.1277236945401207E-2</c:v>
                </c:pt>
                <c:pt idx="199">
                  <c:v>-1.9277236944993753E-2</c:v>
                </c:pt>
                <c:pt idx="200">
                  <c:v>-1.6277236948020551E-2</c:v>
                </c:pt>
                <c:pt idx="201">
                  <c:v>-1.5277236951454805E-2</c:v>
                </c:pt>
                <c:pt idx="202">
                  <c:v>-1.0277236946798192E-2</c:v>
                </c:pt>
                <c:pt idx="203">
                  <c:v>-7.2772369498249907E-3</c:v>
                </c:pt>
                <c:pt idx="204">
                  <c:v>-5.277236949417537E-3</c:v>
                </c:pt>
                <c:pt idx="205">
                  <c:v>-5.277236949417537E-3</c:v>
                </c:pt>
                <c:pt idx="206">
                  <c:v>-3.2772369490100834E-3</c:v>
                </c:pt>
                <c:pt idx="207">
                  <c:v>1.7227630483705719E-3</c:v>
                </c:pt>
                <c:pt idx="208">
                  <c:v>-4.2171279639176855E-3</c:v>
                </c:pt>
                <c:pt idx="209">
                  <c:v>-1.760266365209733E-3</c:v>
                </c:pt>
                <c:pt idx="210">
                  <c:v>-1.560266370262158E-3</c:v>
                </c:pt>
                <c:pt idx="211">
                  <c:v>1.3246849881326525E-3</c:v>
                </c:pt>
                <c:pt idx="212">
                  <c:v>-2.3643762726174737E-2</c:v>
                </c:pt>
                <c:pt idx="213">
                  <c:v>-4.2691681650780744E-2</c:v>
                </c:pt>
                <c:pt idx="214">
                  <c:v>-2.725586094300899E-2</c:v>
                </c:pt>
                <c:pt idx="215">
                  <c:v>-5.1867474953515944E-2</c:v>
                </c:pt>
                <c:pt idx="216">
                  <c:v>9.2256050102947785E-3</c:v>
                </c:pt>
                <c:pt idx="217">
                  <c:v>1.8252191891332547E-2</c:v>
                </c:pt>
                <c:pt idx="218">
                  <c:v>-9.3578533352045058E-3</c:v>
                </c:pt>
                <c:pt idx="219">
                  <c:v>-7.9813442743582839E-3</c:v>
                </c:pt>
                <c:pt idx="220">
                  <c:v>-1.491348854614323E-2</c:v>
                </c:pt>
                <c:pt idx="221">
                  <c:v>-2.6617137716234793E-2</c:v>
                </c:pt>
                <c:pt idx="222">
                  <c:v>-2.3617137711985633E-2</c:v>
                </c:pt>
                <c:pt idx="223">
                  <c:v>-2.2617137715419885E-2</c:v>
                </c:pt>
                <c:pt idx="224">
                  <c:v>-1.4617137713790071E-2</c:v>
                </c:pt>
                <c:pt idx="225">
                  <c:v>-1.3617137717224323E-2</c:v>
                </c:pt>
                <c:pt idx="226">
                  <c:v>-6.6171377121602565E-3</c:v>
                </c:pt>
                <c:pt idx="227">
                  <c:v>-1.6171377147796012E-3</c:v>
                </c:pt>
                <c:pt idx="228">
                  <c:v>-2.1045263774500778E-2</c:v>
                </c:pt>
                <c:pt idx="229">
                  <c:v>-4.684190195032828E-2</c:v>
                </c:pt>
                <c:pt idx="230">
                  <c:v>-3.4841901955159515E-2</c:v>
                </c:pt>
                <c:pt idx="231">
                  <c:v>-2.6289588286384617E-2</c:v>
                </c:pt>
                <c:pt idx="232">
                  <c:v>-1.635855703774157E-2</c:v>
                </c:pt>
                <c:pt idx="233">
                  <c:v>-2.0909797315060735E-2</c:v>
                </c:pt>
                <c:pt idx="234">
                  <c:v>-2.1035454169806525E-2</c:v>
                </c:pt>
                <c:pt idx="235">
                  <c:v>-2.9284120526389897E-2</c:v>
                </c:pt>
                <c:pt idx="236">
                  <c:v>-3.2751183361688516E-2</c:v>
                </c:pt>
                <c:pt idx="237">
                  <c:v>-2.5751183363900407E-2</c:v>
                </c:pt>
                <c:pt idx="238">
                  <c:v>-1.875118335883634E-2</c:v>
                </c:pt>
                <c:pt idx="239">
                  <c:v>-1.6732627051736813E-2</c:v>
                </c:pt>
                <c:pt idx="240">
                  <c:v>-6.7326270569755022E-3</c:v>
                </c:pt>
                <c:pt idx="241">
                  <c:v>-3.1824371682658878E-2</c:v>
                </c:pt>
                <c:pt idx="242">
                  <c:v>-1.5020258959009145E-2</c:v>
                </c:pt>
                <c:pt idx="243">
                  <c:v>-1.9487779106104747E-2</c:v>
                </c:pt>
                <c:pt idx="244">
                  <c:v>-2.4148512529303001E-2</c:v>
                </c:pt>
                <c:pt idx="245">
                  <c:v>-1.4196202255305402E-2</c:v>
                </c:pt>
                <c:pt idx="246">
                  <c:v>-1.069620224913539E-2</c:v>
                </c:pt>
                <c:pt idx="247">
                  <c:v>-3.3282727207090648E-2</c:v>
                </c:pt>
                <c:pt idx="248">
                  <c:v>-2.9082727211328169E-2</c:v>
                </c:pt>
                <c:pt idx="249">
                  <c:v>-2.4982727205763517E-2</c:v>
                </c:pt>
                <c:pt idx="250">
                  <c:v>-2.3582727212026661E-2</c:v>
                </c:pt>
                <c:pt idx="251">
                  <c:v>-1.5182727205949782E-2</c:v>
                </c:pt>
                <c:pt idx="252">
                  <c:v>-2.6925900709142078E-2</c:v>
                </c:pt>
                <c:pt idx="253">
                  <c:v>-2.3325900705498278E-2</c:v>
                </c:pt>
                <c:pt idx="254">
                  <c:v>-2.4428611442590491E-2</c:v>
                </c:pt>
                <c:pt idx="255">
                  <c:v>-2.0428611441775584E-2</c:v>
                </c:pt>
                <c:pt idx="256">
                  <c:v>-1.8064392751961738E-2</c:v>
                </c:pt>
                <c:pt idx="257">
                  <c:v>-4.9366813596483136E-2</c:v>
                </c:pt>
                <c:pt idx="258">
                  <c:v>-1.8551289269528017E-2</c:v>
                </c:pt>
                <c:pt idx="259">
                  <c:v>-1.6451289271646775E-2</c:v>
                </c:pt>
                <c:pt idx="260">
                  <c:v>-1.3051289270226508E-2</c:v>
                </c:pt>
                <c:pt idx="261">
                  <c:v>-1.6040829562429415E-2</c:v>
                </c:pt>
                <c:pt idx="262">
                  <c:v>-4.1115644138619012E-2</c:v>
                </c:pt>
                <c:pt idx="263">
                  <c:v>-1.2315644138572442E-2</c:v>
                </c:pt>
                <c:pt idx="264">
                  <c:v>-1.2315644138572442E-2</c:v>
                </c:pt>
                <c:pt idx="265">
                  <c:v>-1.4013473808779934E-2</c:v>
                </c:pt>
                <c:pt idx="266">
                  <c:v>-4.4236247221277857E-2</c:v>
                </c:pt>
                <c:pt idx="267">
                  <c:v>-1.0236247221627102E-2</c:v>
                </c:pt>
                <c:pt idx="268">
                  <c:v>-4.2119664413630159E-2</c:v>
                </c:pt>
                <c:pt idx="269">
                  <c:v>-8.096581593410368E-3</c:v>
                </c:pt>
                <c:pt idx="270">
                  <c:v>-1.4704699173679871E-2</c:v>
                </c:pt>
                <c:pt idx="271">
                  <c:v>-8.2883346045370156E-3</c:v>
                </c:pt>
                <c:pt idx="272">
                  <c:v>4.9416816634717808E-3</c:v>
                </c:pt>
                <c:pt idx="273">
                  <c:v>-6.9947294507014326E-3</c:v>
                </c:pt>
                <c:pt idx="274">
                  <c:v>-3.7032712619424965E-4</c:v>
                </c:pt>
                <c:pt idx="275">
                  <c:v>-6.3186432512203732E-3</c:v>
                </c:pt>
                <c:pt idx="276">
                  <c:v>-1.9442683604610739E-2</c:v>
                </c:pt>
                <c:pt idx="277">
                  <c:v>-4.2177377426666461E-3</c:v>
                </c:pt>
                <c:pt idx="278">
                  <c:v>-1.3301790260161726E-3</c:v>
                </c:pt>
                <c:pt idx="279">
                  <c:v>-2.0517790060689302E-3</c:v>
                </c:pt>
                <c:pt idx="280">
                  <c:v>5.0482209891929662E-3</c:v>
                </c:pt>
                <c:pt idx="281">
                  <c:v>-1.7524142343471223E-3</c:v>
                </c:pt>
                <c:pt idx="282">
                  <c:v>-1.315663547018741E-3</c:v>
                </c:pt>
                <c:pt idx="283">
                  <c:v>-1.5405606831974013E-3</c:v>
                </c:pt>
                <c:pt idx="284">
                  <c:v>-2.4880468370410205E-4</c:v>
                </c:pt>
                <c:pt idx="285">
                  <c:v>3.2867661755113901E-3</c:v>
                </c:pt>
                <c:pt idx="286">
                  <c:v>-1.2159598196989314E-2</c:v>
                </c:pt>
                <c:pt idx="287">
                  <c:v>-1.1769598195927607E-2</c:v>
                </c:pt>
                <c:pt idx="288">
                  <c:v>-8.1595981961744071E-3</c:v>
                </c:pt>
                <c:pt idx="289">
                  <c:v>-7.6095981991546394E-3</c:v>
                </c:pt>
                <c:pt idx="290">
                  <c:v>-1.1595981983862982E-3</c:v>
                </c:pt>
                <c:pt idx="291">
                  <c:v>-6.5959819646544543E-4</c:v>
                </c:pt>
                <c:pt idx="292">
                  <c:v>2.840401802428609E-3</c:v>
                </c:pt>
                <c:pt idx="293">
                  <c:v>5.5455863819914575E-3</c:v>
                </c:pt>
                <c:pt idx="294">
                  <c:v>5.7138849354713833E-3</c:v>
                </c:pt>
                <c:pt idx="295">
                  <c:v>-1.8068808202161349E-3</c:v>
                </c:pt>
                <c:pt idx="296">
                  <c:v>7.5093120608546171E-3</c:v>
                </c:pt>
                <c:pt idx="297">
                  <c:v>9.5429546005449395E-3</c:v>
                </c:pt>
                <c:pt idx="298">
                  <c:v>9.5429546005449395E-3</c:v>
                </c:pt>
                <c:pt idx="299">
                  <c:v>-2.2317019149695881E-2</c:v>
                </c:pt>
                <c:pt idx="300">
                  <c:v>-2.1477019149088193E-2</c:v>
                </c:pt>
                <c:pt idx="301">
                  <c:v>-1.7317019145039268E-2</c:v>
                </c:pt>
                <c:pt idx="302">
                  <c:v>-1.7277019146049753E-2</c:v>
                </c:pt>
                <c:pt idx="303">
                  <c:v>9.7109505158828185E-3</c:v>
                </c:pt>
                <c:pt idx="304">
                  <c:v>1.0647674572958808E-2</c:v>
                </c:pt>
                <c:pt idx="305">
                  <c:v>1.3287040577400544E-2</c:v>
                </c:pt>
                <c:pt idx="306">
                  <c:v>1.3128893641914517E-2</c:v>
                </c:pt>
                <c:pt idx="307">
                  <c:v>1.4061163357682628E-2</c:v>
                </c:pt>
                <c:pt idx="308">
                  <c:v>1.4141163355661658E-2</c:v>
                </c:pt>
                <c:pt idx="309">
                  <c:v>1.5236440457720123E-2</c:v>
                </c:pt>
                <c:pt idx="310">
                  <c:v>1.9931374080501621E-3</c:v>
                </c:pt>
                <c:pt idx="311">
                  <c:v>1.4693137414639269E-2</c:v>
                </c:pt>
                <c:pt idx="312">
                  <c:v>1.4950073311270531E-2</c:v>
                </c:pt>
                <c:pt idx="313">
                  <c:v>1.8621214761519532E-2</c:v>
                </c:pt>
                <c:pt idx="314">
                  <c:v>1.6498104845232453E-2</c:v>
                </c:pt>
                <c:pt idx="315">
                  <c:v>1.301866224305015E-2</c:v>
                </c:pt>
                <c:pt idx="316">
                  <c:v>5.43922720092338E-3</c:v>
                </c:pt>
                <c:pt idx="317">
                  <c:v>1.2916263193887646E-2</c:v>
                </c:pt>
                <c:pt idx="318">
                  <c:v>1.3885682643094199E-2</c:v>
                </c:pt>
                <c:pt idx="319">
                  <c:v>1.265072889334961E-2</c:v>
                </c:pt>
                <c:pt idx="320">
                  <c:v>8.6065429806473914E-3</c:v>
                </c:pt>
                <c:pt idx="321">
                  <c:v>1.0260465417658737E-2</c:v>
                </c:pt>
                <c:pt idx="322">
                  <c:v>8.7142465870087421E-3</c:v>
                </c:pt>
                <c:pt idx="323">
                  <c:v>9.5202511241950089E-3</c:v>
                </c:pt>
                <c:pt idx="324">
                  <c:v>1.0208310907638275E-2</c:v>
                </c:pt>
                <c:pt idx="325">
                  <c:v>1.0208310907638275E-2</c:v>
                </c:pt>
                <c:pt idx="326">
                  <c:v>9.6250140536201859E-3</c:v>
                </c:pt>
                <c:pt idx="327">
                  <c:v>1.9396520834039033E-2</c:v>
                </c:pt>
                <c:pt idx="328">
                  <c:v>1.4837625567298118E-2</c:v>
                </c:pt>
                <c:pt idx="329">
                  <c:v>2.1597276802031468E-2</c:v>
                </c:pt>
                <c:pt idx="330">
                  <c:v>2.5949601838295783E-2</c:v>
                </c:pt>
                <c:pt idx="331">
                  <c:v>3.0214473178240178E-2</c:v>
                </c:pt>
                <c:pt idx="332">
                  <c:v>3.8402519939400137E-2</c:v>
                </c:pt>
                <c:pt idx="333">
                  <c:v>3.041650727161678E-2</c:v>
                </c:pt>
                <c:pt idx="334">
                  <c:v>3.0368078236520435E-2</c:v>
                </c:pt>
                <c:pt idx="335">
                  <c:v>3.0388077923149015E-2</c:v>
                </c:pt>
                <c:pt idx="336">
                  <c:v>4.2400583553031196E-2</c:v>
                </c:pt>
                <c:pt idx="337">
                  <c:v>4.4100583553741329E-2</c:v>
                </c:pt>
                <c:pt idx="338">
                  <c:v>4.6500583558595848E-2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CE-444A-8AC5-F1E6A29BAA3E}"/>
            </c:ext>
          </c:extLst>
        </c:ser>
        <c:ser>
          <c:idx val="1"/>
          <c:order val="1"/>
          <c:tx>
            <c:strRef>
              <c:f>'Active 1'!$AZ$1</c:f>
              <c:strCache>
                <c:ptCount val="1"/>
                <c:pt idx="0">
                  <c:v>LiTE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1'!$AW$2:$AW$67</c:f>
              <c:numCache>
                <c:formatCode>General</c:formatCode>
                <c:ptCount val="66"/>
                <c:pt idx="0">
                  <c:v>-20000</c:v>
                </c:pt>
                <c:pt idx="1">
                  <c:v>-19500</c:v>
                </c:pt>
                <c:pt idx="2">
                  <c:v>-19000</c:v>
                </c:pt>
                <c:pt idx="3">
                  <c:v>-18500</c:v>
                </c:pt>
                <c:pt idx="4">
                  <c:v>-18000</c:v>
                </c:pt>
                <c:pt idx="5">
                  <c:v>-17500</c:v>
                </c:pt>
                <c:pt idx="6">
                  <c:v>-17000</c:v>
                </c:pt>
                <c:pt idx="7">
                  <c:v>-16500</c:v>
                </c:pt>
                <c:pt idx="8">
                  <c:v>-16000</c:v>
                </c:pt>
                <c:pt idx="9">
                  <c:v>-15500</c:v>
                </c:pt>
                <c:pt idx="10">
                  <c:v>-15000</c:v>
                </c:pt>
                <c:pt idx="11">
                  <c:v>-14500</c:v>
                </c:pt>
                <c:pt idx="12">
                  <c:v>-14000</c:v>
                </c:pt>
                <c:pt idx="13">
                  <c:v>-13500</c:v>
                </c:pt>
                <c:pt idx="14">
                  <c:v>-13000</c:v>
                </c:pt>
                <c:pt idx="15">
                  <c:v>-12500</c:v>
                </c:pt>
                <c:pt idx="16">
                  <c:v>-12000</c:v>
                </c:pt>
                <c:pt idx="17">
                  <c:v>-11500</c:v>
                </c:pt>
                <c:pt idx="18">
                  <c:v>-11000</c:v>
                </c:pt>
                <c:pt idx="19">
                  <c:v>-10500</c:v>
                </c:pt>
                <c:pt idx="20">
                  <c:v>-10000</c:v>
                </c:pt>
                <c:pt idx="21">
                  <c:v>-9500</c:v>
                </c:pt>
                <c:pt idx="22">
                  <c:v>-9000</c:v>
                </c:pt>
                <c:pt idx="23">
                  <c:v>-8500</c:v>
                </c:pt>
                <c:pt idx="24">
                  <c:v>-8000</c:v>
                </c:pt>
                <c:pt idx="25">
                  <c:v>-7500</c:v>
                </c:pt>
                <c:pt idx="26">
                  <c:v>-7000</c:v>
                </c:pt>
                <c:pt idx="27">
                  <c:v>-6500</c:v>
                </c:pt>
                <c:pt idx="28">
                  <c:v>-6000</c:v>
                </c:pt>
                <c:pt idx="29">
                  <c:v>-5500</c:v>
                </c:pt>
                <c:pt idx="30">
                  <c:v>-5000</c:v>
                </c:pt>
                <c:pt idx="31">
                  <c:v>-4500</c:v>
                </c:pt>
                <c:pt idx="32">
                  <c:v>-4000</c:v>
                </c:pt>
                <c:pt idx="33">
                  <c:v>-3500</c:v>
                </c:pt>
                <c:pt idx="34">
                  <c:v>-3000</c:v>
                </c:pt>
                <c:pt idx="35">
                  <c:v>-2500</c:v>
                </c:pt>
                <c:pt idx="36">
                  <c:v>-2000</c:v>
                </c:pt>
                <c:pt idx="37">
                  <c:v>-1500</c:v>
                </c:pt>
                <c:pt idx="38">
                  <c:v>-1000</c:v>
                </c:pt>
                <c:pt idx="39">
                  <c:v>-500</c:v>
                </c:pt>
                <c:pt idx="40">
                  <c:v>0</c:v>
                </c:pt>
                <c:pt idx="41">
                  <c:v>500</c:v>
                </c:pt>
                <c:pt idx="42">
                  <c:v>1000</c:v>
                </c:pt>
                <c:pt idx="43">
                  <c:v>1500</c:v>
                </c:pt>
                <c:pt idx="44">
                  <c:v>2000</c:v>
                </c:pt>
                <c:pt idx="45">
                  <c:v>2500</c:v>
                </c:pt>
                <c:pt idx="46">
                  <c:v>3000</c:v>
                </c:pt>
                <c:pt idx="47">
                  <c:v>3500</c:v>
                </c:pt>
                <c:pt idx="48">
                  <c:v>4000</c:v>
                </c:pt>
                <c:pt idx="49">
                  <c:v>4500</c:v>
                </c:pt>
                <c:pt idx="50">
                  <c:v>5000</c:v>
                </c:pt>
                <c:pt idx="51">
                  <c:v>5500</c:v>
                </c:pt>
                <c:pt idx="52">
                  <c:v>6000</c:v>
                </c:pt>
                <c:pt idx="53">
                  <c:v>6500</c:v>
                </c:pt>
                <c:pt idx="54">
                  <c:v>7000</c:v>
                </c:pt>
                <c:pt idx="55">
                  <c:v>7500</c:v>
                </c:pt>
                <c:pt idx="56">
                  <c:v>8000</c:v>
                </c:pt>
                <c:pt idx="57">
                  <c:v>8500</c:v>
                </c:pt>
                <c:pt idx="58">
                  <c:v>9000</c:v>
                </c:pt>
                <c:pt idx="59">
                  <c:v>9500</c:v>
                </c:pt>
                <c:pt idx="60">
                  <c:v>10000</c:v>
                </c:pt>
                <c:pt idx="61">
                  <c:v>10500</c:v>
                </c:pt>
                <c:pt idx="62">
                  <c:v>11000</c:v>
                </c:pt>
                <c:pt idx="63">
                  <c:v>11500</c:v>
                </c:pt>
                <c:pt idx="64">
                  <c:v>12000</c:v>
                </c:pt>
                <c:pt idx="65">
                  <c:v>12500</c:v>
                </c:pt>
              </c:numCache>
            </c:numRef>
          </c:xVal>
          <c:yVal>
            <c:numRef>
              <c:f>'Active 1'!$AZ$2:$AZ$67</c:f>
              <c:numCache>
                <c:formatCode>General</c:formatCode>
                <c:ptCount val="66"/>
                <c:pt idx="0">
                  <c:v>-1.1181152092701332E-2</c:v>
                </c:pt>
                <c:pt idx="1">
                  <c:v>-1.239508936702899E-2</c:v>
                </c:pt>
                <c:pt idx="2">
                  <c:v>-1.3149948390458587E-2</c:v>
                </c:pt>
                <c:pt idx="3">
                  <c:v>-1.3459014280071928E-2</c:v>
                </c:pt>
                <c:pt idx="4">
                  <c:v>-1.3324557464716587E-2</c:v>
                </c:pt>
                <c:pt idx="5">
                  <c:v>-1.2731650938264389E-2</c:v>
                </c:pt>
                <c:pt idx="6">
                  <c:v>-1.1656607425466543E-2</c:v>
                </c:pt>
                <c:pt idx="7">
                  <c:v>-1.0075967594661759E-2</c:v>
                </c:pt>
                <c:pt idx="8">
                  <c:v>-7.9611768102772415E-3</c:v>
                </c:pt>
                <c:pt idx="9">
                  <c:v>-5.2679874054249948E-3</c:v>
                </c:pt>
                <c:pt idx="10">
                  <c:v>-1.9392719937310979E-3</c:v>
                </c:pt>
                <c:pt idx="11">
                  <c:v>2.0744863816396643E-3</c:v>
                </c:pt>
                <c:pt idx="12">
                  <c:v>6.7309705053819179E-3</c:v>
                </c:pt>
                <c:pt idx="13">
                  <c:v>1.1429672757235127E-2</c:v>
                </c:pt>
                <c:pt idx="14">
                  <c:v>1.3438807941549899E-2</c:v>
                </c:pt>
                <c:pt idx="15">
                  <c:v>1.0796049945436436E-2</c:v>
                </c:pt>
                <c:pt idx="16">
                  <c:v>6.4686306051433438E-3</c:v>
                </c:pt>
                <c:pt idx="17">
                  <c:v>2.2470566248011395E-3</c:v>
                </c:pt>
                <c:pt idx="18">
                  <c:v>-1.4882133423638813E-3</c:v>
                </c:pt>
                <c:pt idx="19">
                  <c:v>-4.6804335062179811E-3</c:v>
                </c:pt>
                <c:pt idx="20">
                  <c:v>-7.3445885058367284E-3</c:v>
                </c:pt>
                <c:pt idx="21">
                  <c:v>-9.5081225099532176E-3</c:v>
                </c:pt>
                <c:pt idx="22">
                  <c:v>-1.1190172741014207E-2</c:v>
                </c:pt>
                <c:pt idx="23">
                  <c:v>-1.2401204594812329E-2</c:v>
                </c:pt>
                <c:pt idx="24">
                  <c:v>-1.315324642849367E-2</c:v>
                </c:pt>
                <c:pt idx="25">
                  <c:v>-1.345955716222527E-2</c:v>
                </c:pt>
                <c:pt idx="26">
                  <c:v>-1.3322303328869682E-2</c:v>
                </c:pt>
                <c:pt idx="27">
                  <c:v>-1.2726465575738128E-2</c:v>
                </c:pt>
                <c:pt idx="28">
                  <c:v>-1.1648340863206437E-2</c:v>
                </c:pt>
                <c:pt idx="29">
                  <c:v>-1.0064470403502909E-2</c:v>
                </c:pt>
                <c:pt idx="30">
                  <c:v>-7.946228173410003E-3</c:v>
                </c:pt>
                <c:pt idx="31">
                  <c:v>-5.2492589765568889E-3</c:v>
                </c:pt>
                <c:pt idx="32">
                  <c:v>-1.9163980953841714E-3</c:v>
                </c:pt>
                <c:pt idx="33">
                  <c:v>2.1016896144903348E-3</c:v>
                </c:pt>
                <c:pt idx="34">
                  <c:v>6.7614312537462385E-3</c:v>
                </c:pt>
                <c:pt idx="35">
                  <c:v>1.1454913483891476E-2</c:v>
                </c:pt>
                <c:pt idx="36">
                  <c:v>1.3435188000380602E-2</c:v>
                </c:pt>
                <c:pt idx="37">
                  <c:v>1.077104437775144E-2</c:v>
                </c:pt>
                <c:pt idx="38">
                  <c:v>6.4412306547293923E-3</c:v>
                </c:pt>
                <c:pt idx="39">
                  <c:v>2.2221197472792114E-3</c:v>
                </c:pt>
                <c:pt idx="40">
                  <c:v>-1.5098059986032042E-3</c:v>
                </c:pt>
                <c:pt idx="41">
                  <c:v>-4.6986566374792168E-3</c:v>
                </c:pt>
                <c:pt idx="42">
                  <c:v>-7.3596062600103183E-3</c:v>
                </c:pt>
                <c:pt idx="43">
                  <c:v>-9.5200913408501238E-3</c:v>
                </c:pt>
                <c:pt idx="44">
                  <c:v>-1.1199175057747169E-2</c:v>
                </c:pt>
                <c:pt idx="45">
                  <c:v>-1.2407301959544353E-2</c:v>
                </c:pt>
                <c:pt idx="46">
                  <c:v>-1.3156527169804942E-2</c:v>
                </c:pt>
                <c:pt idx="47">
                  <c:v>-1.3460082856428784E-2</c:v>
                </c:pt>
                <c:pt idx="48">
                  <c:v>-1.3320031385226175E-2</c:v>
                </c:pt>
                <c:pt idx="49">
                  <c:v>-1.2721261445709113E-2</c:v>
                </c:pt>
                <c:pt idx="50">
                  <c:v>-1.1640054643831743E-2</c:v>
                </c:pt>
                <c:pt idx="51">
                  <c:v>-1.0052952487537636E-2</c:v>
                </c:pt>
                <c:pt idx="52">
                  <c:v>-7.9312570748474431E-3</c:v>
                </c:pt>
                <c:pt idx="53">
                  <c:v>-5.2305058053847128E-3</c:v>
                </c:pt>
                <c:pt idx="54">
                  <c:v>-1.8934973456091152E-3</c:v>
                </c:pt>
                <c:pt idx="55">
                  <c:v>2.1289189992330479E-3</c:v>
                </c:pt>
                <c:pt idx="56">
                  <c:v>6.791900638712987E-3</c:v>
                </c:pt>
                <c:pt idx="57">
                  <c:v>1.1480053250555171E-2</c:v>
                </c:pt>
                <c:pt idx="58">
                  <c:v>1.3431358308018783E-2</c:v>
                </c:pt>
                <c:pt idx="59">
                  <c:v>1.0745985371565825E-2</c:v>
                </c:pt>
                <c:pt idx="60">
                  <c:v>6.4138386431943535E-3</c:v>
                </c:pt>
                <c:pt idx="61">
                  <c:v>2.1972025828068511E-3</c:v>
                </c:pt>
                <c:pt idx="62">
                  <c:v>-1.531377359719304E-3</c:v>
                </c:pt>
                <c:pt idx="63">
                  <c:v>-4.7168592047517775E-3</c:v>
                </c:pt>
                <c:pt idx="64">
                  <c:v>-7.3746045861646731E-3</c:v>
                </c:pt>
                <c:pt idx="65">
                  <c:v>-9.5320414819245764E-3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CE-444A-8AC5-F1E6A29BA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2448"/>
        <c:axId val="1"/>
      </c:scatterChart>
      <c:valAx>
        <c:axId val="75010244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568311733054099"/>
              <c:y val="0.8875034995625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6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6355785837651123E-3"/>
              <c:y val="0.370834645669291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2448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760003445165205"/>
          <c:y val="0.86667016622922133"/>
          <c:w val="0.27115771150367862"/>
          <c:h val="8.75004374453193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Quadratic residuals</a:t>
            </a:r>
          </a:p>
        </c:rich>
      </c:tx>
      <c:layout>
        <c:manualLayout>
          <c:xMode val="edge"/>
          <c:yMode val="edge"/>
          <c:x val="0.36384704519119349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3986095017381"/>
          <c:y val="0.21875030344224888"/>
          <c:w val="0.85052143684820392"/>
          <c:h val="0.573864432406938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1'!$AC$20</c:f>
              <c:strCache>
                <c:ptCount val="1"/>
                <c:pt idx="0">
                  <c:v>Q. resid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1'!$F$21:$F$3590</c:f>
              <c:numCache>
                <c:formatCode>General</c:formatCode>
                <c:ptCount val="3570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  <c:pt idx="339">
                  <c:v>12195</c:v>
                </c:pt>
                <c:pt idx="340">
                  <c:v>12429</c:v>
                </c:pt>
              </c:numCache>
            </c:numRef>
          </c:xVal>
          <c:yVal>
            <c:numRef>
              <c:f>'Active 1'!$AC$21:$AC$3590</c:f>
              <c:numCache>
                <c:formatCode>General</c:formatCode>
                <c:ptCount val="3570"/>
                <c:pt idx="0">
                  <c:v>3.2859987006306324E-2</c:v>
                </c:pt>
                <c:pt idx="1">
                  <c:v>-1.5773251033405877E-2</c:v>
                </c:pt>
                <c:pt idx="2">
                  <c:v>-1.177325103259097E-2</c:v>
                </c:pt>
                <c:pt idx="3">
                  <c:v>1.9665710192345753E-2</c:v>
                </c:pt>
                <c:pt idx="4">
                  <c:v>-4.3391335516951124E-2</c:v>
                </c:pt>
                <c:pt idx="5">
                  <c:v>-3.170150037135977E-2</c:v>
                </c:pt>
                <c:pt idx="6">
                  <c:v>1.5954104417334358E-2</c:v>
                </c:pt>
                <c:pt idx="7">
                  <c:v>6.8518600155747511E-3</c:v>
                </c:pt>
                <c:pt idx="8">
                  <c:v>2.2384190356871114E-3</c:v>
                </c:pt>
                <c:pt idx="9">
                  <c:v>-1.8638168879212547E-3</c:v>
                </c:pt>
                <c:pt idx="10">
                  <c:v>-1.3257387662467979E-2</c:v>
                </c:pt>
                <c:pt idx="11">
                  <c:v>-2.6581812443978503E-2</c:v>
                </c:pt>
                <c:pt idx="12">
                  <c:v>-3.9383533954596706E-3</c:v>
                </c:pt>
                <c:pt idx="13">
                  <c:v>2.8069835747219773E-3</c:v>
                </c:pt>
                <c:pt idx="14">
                  <c:v>-1.0447254587791499E-3</c:v>
                </c:pt>
                <c:pt idx="15">
                  <c:v>-1.1169492307380735E-3</c:v>
                </c:pt>
                <c:pt idx="16">
                  <c:v>9.1353946207493597E-3</c:v>
                </c:pt>
                <c:pt idx="17">
                  <c:v>1.7359339676411678E-2</c:v>
                </c:pt>
                <c:pt idx="18">
                  <c:v>-6.7421251632623358E-3</c:v>
                </c:pt>
                <c:pt idx="19">
                  <c:v>-1.1089785752257109E-2</c:v>
                </c:pt>
                <c:pt idx="20">
                  <c:v>-1.1191209433705884E-2</c:v>
                </c:pt>
                <c:pt idx="21">
                  <c:v>-1.4509607141155567E-2</c:v>
                </c:pt>
                <c:pt idx="22">
                  <c:v>-1.5789927867951525E-2</c:v>
                </c:pt>
                <c:pt idx="23">
                  <c:v>-2.8563659923722839E-2</c:v>
                </c:pt>
                <c:pt idx="24">
                  <c:v>-2.2372100605040857E-2</c:v>
                </c:pt>
                <c:pt idx="25">
                  <c:v>-2.3685651469531915E-2</c:v>
                </c:pt>
                <c:pt idx="26">
                  <c:v>-1.229183672105677E-2</c:v>
                </c:pt>
                <c:pt idx="27">
                  <c:v>-1.6120125019111753E-2</c:v>
                </c:pt>
                <c:pt idx="28">
                  <c:v>7.9612225378018875E-2</c:v>
                </c:pt>
                <c:pt idx="29">
                  <c:v>-1.4573370444239342E-2</c:v>
                </c:pt>
                <c:pt idx="30">
                  <c:v>-6.6737325162344319E-3</c:v>
                </c:pt>
                <c:pt idx="31">
                  <c:v>-1.4289079368475233E-2</c:v>
                </c:pt>
                <c:pt idx="32">
                  <c:v>-1.2389384551866889E-2</c:v>
                </c:pt>
                <c:pt idx="33">
                  <c:v>-3.9968943594992923E-3</c:v>
                </c:pt>
                <c:pt idx="34">
                  <c:v>-1.4097166854580512E-2</c:v>
                </c:pt>
                <c:pt idx="35">
                  <c:v>-8.6987764166038817E-3</c:v>
                </c:pt>
                <c:pt idx="36">
                  <c:v>-2.6002114302358825E-2</c:v>
                </c:pt>
                <c:pt idx="37">
                  <c:v>-1.1102362589638259E-2</c:v>
                </c:pt>
                <c:pt idx="38">
                  <c:v>-3.4054801667162682E-3</c:v>
                </c:pt>
                <c:pt idx="39">
                  <c:v>-3.0908823165216204E-2</c:v>
                </c:pt>
                <c:pt idx="40">
                  <c:v>-1.4510084101220594E-2</c:v>
                </c:pt>
                <c:pt idx="41">
                  <c:v>-5.5139724958885583E-3</c:v>
                </c:pt>
                <c:pt idx="42">
                  <c:v>-1.376574703922484E-2</c:v>
                </c:pt>
                <c:pt idx="43">
                  <c:v>-1.0765747042251639E-2</c:v>
                </c:pt>
                <c:pt idx="44">
                  <c:v>-1.6226743926789355E-2</c:v>
                </c:pt>
                <c:pt idx="45">
                  <c:v>-1.5503819735946389E-2</c:v>
                </c:pt>
                <c:pt idx="46">
                  <c:v>-1.4106044166987824E-2</c:v>
                </c:pt>
                <c:pt idx="47">
                  <c:v>-1.4106044166987824E-2</c:v>
                </c:pt>
                <c:pt idx="48">
                  <c:v>-1.4647173416409365E-2</c:v>
                </c:pt>
                <c:pt idx="49">
                  <c:v>-7.222970405102197E-3</c:v>
                </c:pt>
                <c:pt idx="50">
                  <c:v>-4.3632704354965024E-4</c:v>
                </c:pt>
                <c:pt idx="51">
                  <c:v>-9.5674953333636931E-3</c:v>
                </c:pt>
                <c:pt idx="52">
                  <c:v>-1.5660499163776154E-2</c:v>
                </c:pt>
                <c:pt idx="53">
                  <c:v>-7.6604991621463392E-3</c:v>
                </c:pt>
                <c:pt idx="54">
                  <c:v>-1.472925347001619E-2</c:v>
                </c:pt>
                <c:pt idx="55">
                  <c:v>-1.2729253469608737E-2</c:v>
                </c:pt>
                <c:pt idx="56">
                  <c:v>-5.2166598320837199E-3</c:v>
                </c:pt>
                <c:pt idx="57">
                  <c:v>-2.5851859426621326E-3</c:v>
                </c:pt>
                <c:pt idx="58">
                  <c:v>-1.3508474600543094E-2</c:v>
                </c:pt>
                <c:pt idx="59">
                  <c:v>-1.150847460013564E-2</c:v>
                </c:pt>
                <c:pt idx="60">
                  <c:v>-4.7071962956276303E-3</c:v>
                </c:pt>
                <c:pt idx="61">
                  <c:v>-1.4352577095372548E-2</c:v>
                </c:pt>
                <c:pt idx="62">
                  <c:v>-6.3525770937427339E-3</c:v>
                </c:pt>
                <c:pt idx="63">
                  <c:v>-1.3525770963620787E-3</c:v>
                </c:pt>
                <c:pt idx="64">
                  <c:v>-3.6743797446814441E-2</c:v>
                </c:pt>
                <c:pt idx="65">
                  <c:v>-3.84823461339171E-2</c:v>
                </c:pt>
                <c:pt idx="66">
                  <c:v>-4.2344392979997938E-2</c:v>
                </c:pt>
                <c:pt idx="67">
                  <c:v>-3.4344392978368124E-2</c:v>
                </c:pt>
                <c:pt idx="68">
                  <c:v>-1.6530359515347717E-2</c:v>
                </c:pt>
                <c:pt idx="69">
                  <c:v>-1.4530359514940264E-2</c:v>
                </c:pt>
                <c:pt idx="70">
                  <c:v>-1.3530359518374516E-2</c:v>
                </c:pt>
                <c:pt idx="71">
                  <c:v>-1.0530359514125356E-2</c:v>
                </c:pt>
                <c:pt idx="72">
                  <c:v>2.3782548682934335E-3</c:v>
                </c:pt>
                <c:pt idx="73">
                  <c:v>-2.0088699215047801E-2</c:v>
                </c:pt>
                <c:pt idx="74">
                  <c:v>-1.6596718683040829E-3</c:v>
                </c:pt>
                <c:pt idx="75">
                  <c:v>-6.5967186446237724E-4</c:v>
                </c:pt>
                <c:pt idx="76">
                  <c:v>3.34032813635253E-3</c:v>
                </c:pt>
                <c:pt idx="77">
                  <c:v>5.3403281367599836E-3</c:v>
                </c:pt>
                <c:pt idx="78">
                  <c:v>6.5522130460737849E-5</c:v>
                </c:pt>
                <c:pt idx="79">
                  <c:v>-3.1014394331665418E-3</c:v>
                </c:pt>
                <c:pt idx="80">
                  <c:v>-6.920183695575316E-3</c:v>
                </c:pt>
                <c:pt idx="81">
                  <c:v>1.0798163060544985E-3</c:v>
                </c:pt>
                <c:pt idx="82">
                  <c:v>1.9195911694201956E-2</c:v>
                </c:pt>
                <c:pt idx="83">
                  <c:v>2.1195911694609409E-2</c:v>
                </c:pt>
                <c:pt idx="84">
                  <c:v>2.2195911691175157E-2</c:v>
                </c:pt>
                <c:pt idx="85">
                  <c:v>2.5195911695424317E-2</c:v>
                </c:pt>
                <c:pt idx="86">
                  <c:v>3.8105582238420477E-2</c:v>
                </c:pt>
                <c:pt idx="87">
                  <c:v>1.5667144483392195E-2</c:v>
                </c:pt>
                <c:pt idx="88">
                  <c:v>2.4125389266860822E-2</c:v>
                </c:pt>
                <c:pt idx="89">
                  <c:v>3.3343229326178586E-3</c:v>
                </c:pt>
                <c:pt idx="90">
                  <c:v>2.4341712496040502E-2</c:v>
                </c:pt>
                <c:pt idx="91">
                  <c:v>2.7341712493013703E-2</c:v>
                </c:pt>
                <c:pt idx="92">
                  <c:v>-4.6703265357422877E-2</c:v>
                </c:pt>
                <c:pt idx="93">
                  <c:v>5.7120500378654987E-3</c:v>
                </c:pt>
                <c:pt idx="94">
                  <c:v>6.7120500344312467E-3</c:v>
                </c:pt>
                <c:pt idx="95">
                  <c:v>8.7120500348387003E-3</c:v>
                </c:pt>
                <c:pt idx="96">
                  <c:v>8.7120500348387003E-3</c:v>
                </c:pt>
                <c:pt idx="97">
                  <c:v>2.0485852475090681E-2</c:v>
                </c:pt>
                <c:pt idx="98">
                  <c:v>2.1485852471656429E-2</c:v>
                </c:pt>
                <c:pt idx="99">
                  <c:v>1.8059246136325958E-2</c:v>
                </c:pt>
                <c:pt idx="100">
                  <c:v>-1.0232568656101407E-2</c:v>
                </c:pt>
                <c:pt idx="101">
                  <c:v>-5.6490757947338932E-3</c:v>
                </c:pt>
                <c:pt idx="102">
                  <c:v>-4.4659713705166443E-3</c:v>
                </c:pt>
                <c:pt idx="103">
                  <c:v>2.5340286272714646E-3</c:v>
                </c:pt>
                <c:pt idx="104">
                  <c:v>4.4173426273778904E-4</c:v>
                </c:pt>
                <c:pt idx="105">
                  <c:v>4.4173426273778904E-4</c:v>
                </c:pt>
                <c:pt idx="106">
                  <c:v>1.441734259303537E-3</c:v>
                </c:pt>
                <c:pt idx="107">
                  <c:v>-1.7664993358786768E-3</c:v>
                </c:pt>
                <c:pt idx="108">
                  <c:v>3.2335006615019785E-3</c:v>
                </c:pt>
                <c:pt idx="109">
                  <c:v>4.2335006580677265E-3</c:v>
                </c:pt>
                <c:pt idx="110">
                  <c:v>-2.0162644660750698E-2</c:v>
                </c:pt>
                <c:pt idx="111">
                  <c:v>3.3808526989774587E-2</c:v>
                </c:pt>
                <c:pt idx="112">
                  <c:v>-6.6527320771479007E-3</c:v>
                </c:pt>
                <c:pt idx="113">
                  <c:v>-6.0189066586503887E-3</c:v>
                </c:pt>
                <c:pt idx="114">
                  <c:v>-2.9997278623949117E-2</c:v>
                </c:pt>
                <c:pt idx="115">
                  <c:v>-7.2232603486385299E-3</c:v>
                </c:pt>
                <c:pt idx="116">
                  <c:v>-5.3232603457048638E-3</c:v>
                </c:pt>
                <c:pt idx="117">
                  <c:v>-3.6884889177566105E-3</c:v>
                </c:pt>
                <c:pt idx="118">
                  <c:v>-3.2884889133095452E-3</c:v>
                </c:pt>
                <c:pt idx="119">
                  <c:v>-7.4285164253740966E-3</c:v>
                </c:pt>
                <c:pt idx="120">
                  <c:v>-1.1566288862855552E-3</c:v>
                </c:pt>
                <c:pt idx="121">
                  <c:v>2.8433711072533945E-3</c:v>
                </c:pt>
                <c:pt idx="122">
                  <c:v>1.7843371106671318E-2</c:v>
                </c:pt>
                <c:pt idx="123">
                  <c:v>8.9798860373242889E-3</c:v>
                </c:pt>
                <c:pt idx="124">
                  <c:v>9.079886042074034E-3</c:v>
                </c:pt>
                <c:pt idx="125">
                  <c:v>1.0276688380790037E-2</c:v>
                </c:pt>
                <c:pt idx="126">
                  <c:v>1.6876688381407039E-2</c:v>
                </c:pt>
                <c:pt idx="127">
                  <c:v>1.9025919187214059E-2</c:v>
                </c:pt>
                <c:pt idx="128">
                  <c:v>1.8240317625883434E-2</c:v>
                </c:pt>
                <c:pt idx="129">
                  <c:v>6.9484325901237355E-3</c:v>
                </c:pt>
                <c:pt idx="130">
                  <c:v>1.4641087431227344E-2</c:v>
                </c:pt>
                <c:pt idx="131">
                  <c:v>-2.2863645939543049E-3</c:v>
                </c:pt>
                <c:pt idx="132">
                  <c:v>7.7136354080829632E-3</c:v>
                </c:pt>
                <c:pt idx="133">
                  <c:v>2.4310403427267719E-2</c:v>
                </c:pt>
                <c:pt idx="134">
                  <c:v>8.5352956629647873E-3</c:v>
                </c:pt>
                <c:pt idx="135">
                  <c:v>2.0682019835818527E-3</c:v>
                </c:pt>
                <c:pt idx="136">
                  <c:v>8.9682019838961749E-3</c:v>
                </c:pt>
                <c:pt idx="137">
                  <c:v>4.2095614347888687E-4</c:v>
                </c:pt>
                <c:pt idx="138">
                  <c:v>7.6209561434905284E-3</c:v>
                </c:pt>
                <c:pt idx="139">
                  <c:v>4.3493217829778177E-4</c:v>
                </c:pt>
                <c:pt idx="140">
                  <c:v>7.4349321760858907E-3</c:v>
                </c:pt>
                <c:pt idx="141">
                  <c:v>7.0961136176765673E-3</c:v>
                </c:pt>
                <c:pt idx="142">
                  <c:v>1.5096113619306382E-2</c:v>
                </c:pt>
                <c:pt idx="143">
                  <c:v>7.0265825767034957E-3</c:v>
                </c:pt>
                <c:pt idx="144">
                  <c:v>6.0588429222889232E-3</c:v>
                </c:pt>
                <c:pt idx="145">
                  <c:v>6.2256207872593483E-3</c:v>
                </c:pt>
                <c:pt idx="146">
                  <c:v>1.4231827804745377E-4</c:v>
                </c:pt>
                <c:pt idx="147">
                  <c:v>3.6725823892212177E-2</c:v>
                </c:pt>
                <c:pt idx="148">
                  <c:v>3.0594958231523056E-3</c:v>
                </c:pt>
                <c:pt idx="149">
                  <c:v>-1.4436192260030935E-2</c:v>
                </c:pt>
                <c:pt idx="150">
                  <c:v>5.6587664217013292E-3</c:v>
                </c:pt>
                <c:pt idx="151">
                  <c:v>-1.1374321798474533E-2</c:v>
                </c:pt>
                <c:pt idx="152">
                  <c:v>2.0451959052725983E-3</c:v>
                </c:pt>
                <c:pt idx="153">
                  <c:v>-2.3115590754440259E-2</c:v>
                </c:pt>
                <c:pt idx="154">
                  <c:v>1.8304104883845981E-2</c:v>
                </c:pt>
                <c:pt idx="155">
                  <c:v>-1.1193251635151115E-2</c:v>
                </c:pt>
                <c:pt idx="156">
                  <c:v>3.8067483642668085E-3</c:v>
                </c:pt>
                <c:pt idx="157">
                  <c:v>-1.977344584434541E-2</c:v>
                </c:pt>
                <c:pt idx="158">
                  <c:v>1.8226554156120251E-2</c:v>
                </c:pt>
                <c:pt idx="159">
                  <c:v>-1.4010782146244004E-2</c:v>
                </c:pt>
                <c:pt idx="160">
                  <c:v>-1.6299393080863611E-3</c:v>
                </c:pt>
                <c:pt idx="161">
                  <c:v>3.7006069232109256E-4</c:v>
                </c:pt>
                <c:pt idx="162">
                  <c:v>3.3700606892942942E-3</c:v>
                </c:pt>
                <c:pt idx="163">
                  <c:v>-3.7860824917087523E-3</c:v>
                </c:pt>
                <c:pt idx="164">
                  <c:v>1.6620341196416796E-4</c:v>
                </c:pt>
                <c:pt idx="165">
                  <c:v>-1.0924994941893978E-3</c:v>
                </c:pt>
                <c:pt idx="166">
                  <c:v>5.9075005035987109E-3</c:v>
                </c:pt>
                <c:pt idx="167">
                  <c:v>7.9075005040061645E-3</c:v>
                </c:pt>
                <c:pt idx="168">
                  <c:v>8.9075005078478701E-3</c:v>
                </c:pt>
                <c:pt idx="169">
                  <c:v>9.9075005044136182E-3</c:v>
                </c:pt>
                <c:pt idx="170">
                  <c:v>1.2907500508662777E-2</c:v>
                </c:pt>
                <c:pt idx="171">
                  <c:v>1.4907500509070231E-2</c:v>
                </c:pt>
                <c:pt idx="172">
                  <c:v>-6.6679824288590206E-3</c:v>
                </c:pt>
                <c:pt idx="173">
                  <c:v>7.3320175739931548E-3</c:v>
                </c:pt>
                <c:pt idx="174">
                  <c:v>-9.7365790980364492E-3</c:v>
                </c:pt>
                <c:pt idx="175">
                  <c:v>-6.7365790937872899E-3</c:v>
                </c:pt>
                <c:pt idx="176">
                  <c:v>-1.6037477081665596E-2</c:v>
                </c:pt>
                <c:pt idx="177">
                  <c:v>-6.482518615073163E-4</c:v>
                </c:pt>
                <c:pt idx="178">
                  <c:v>-2.1930510451797336E-2</c:v>
                </c:pt>
                <c:pt idx="179">
                  <c:v>-1.9930510451389882E-2</c:v>
                </c:pt>
                <c:pt idx="180">
                  <c:v>-5.9305104558136645E-3</c:v>
                </c:pt>
                <c:pt idx="181">
                  <c:v>-4.9305104519719589E-3</c:v>
                </c:pt>
                <c:pt idx="182">
                  <c:v>8.3326493793630003E-5</c:v>
                </c:pt>
                <c:pt idx="183">
                  <c:v>-2.1829696788354339E-3</c:v>
                </c:pt>
                <c:pt idx="184">
                  <c:v>-3.5078205682737257E-2</c:v>
                </c:pt>
                <c:pt idx="185">
                  <c:v>-2.5078205680699989E-2</c:v>
                </c:pt>
                <c:pt idx="186">
                  <c:v>-2.4078205676858283E-2</c:v>
                </c:pt>
                <c:pt idx="187">
                  <c:v>-1.5078205678662721E-2</c:v>
                </c:pt>
                <c:pt idx="188">
                  <c:v>-2.4707202465957211E-2</c:v>
                </c:pt>
                <c:pt idx="189">
                  <c:v>-2.3707202462115506E-2</c:v>
                </c:pt>
                <c:pt idx="190">
                  <c:v>-2.0707202465142304E-2</c:v>
                </c:pt>
                <c:pt idx="191">
                  <c:v>-1.9707202461300598E-2</c:v>
                </c:pt>
                <c:pt idx="192">
                  <c:v>-1.3788639596031726E-2</c:v>
                </c:pt>
                <c:pt idx="193">
                  <c:v>-3.69580708524878E-3</c:v>
                </c:pt>
                <c:pt idx="194">
                  <c:v>-3.0277236950872727E-2</c:v>
                </c:pt>
                <c:pt idx="195">
                  <c:v>-2.8277236950465273E-2</c:v>
                </c:pt>
                <c:pt idx="196">
                  <c:v>-2.327723694580866E-2</c:v>
                </c:pt>
                <c:pt idx="197">
                  <c:v>-2.1277236945401207E-2</c:v>
                </c:pt>
                <c:pt idx="198">
                  <c:v>-2.1277236945401207E-2</c:v>
                </c:pt>
                <c:pt idx="199">
                  <c:v>-1.9277236944993753E-2</c:v>
                </c:pt>
                <c:pt idx="200">
                  <c:v>-1.6277236948020551E-2</c:v>
                </c:pt>
                <c:pt idx="201">
                  <c:v>-1.5277236951454805E-2</c:v>
                </c:pt>
                <c:pt idx="202">
                  <c:v>-1.0277236946798192E-2</c:v>
                </c:pt>
                <c:pt idx="203">
                  <c:v>-7.2772369498249907E-3</c:v>
                </c:pt>
                <c:pt idx="204">
                  <c:v>-5.277236949417537E-3</c:v>
                </c:pt>
                <c:pt idx="205">
                  <c:v>-5.277236949417537E-3</c:v>
                </c:pt>
                <c:pt idx="206">
                  <c:v>-3.2772369490100834E-3</c:v>
                </c:pt>
                <c:pt idx="207">
                  <c:v>1.7227630483705719E-3</c:v>
                </c:pt>
                <c:pt idx="208">
                  <c:v>-4.2171279639176855E-3</c:v>
                </c:pt>
                <c:pt idx="209">
                  <c:v>-1.760266365209733E-3</c:v>
                </c:pt>
                <c:pt idx="210">
                  <c:v>-1.560266370262158E-3</c:v>
                </c:pt>
                <c:pt idx="211">
                  <c:v>1.3246849881326525E-3</c:v>
                </c:pt>
                <c:pt idx="212">
                  <c:v>-2.3643762726174737E-2</c:v>
                </c:pt>
                <c:pt idx="213">
                  <c:v>-4.2691681650780744E-2</c:v>
                </c:pt>
                <c:pt idx="214">
                  <c:v>-2.725586094300899E-2</c:v>
                </c:pt>
                <c:pt idx="215">
                  <c:v>-5.1867474953515944E-2</c:v>
                </c:pt>
                <c:pt idx="216">
                  <c:v>9.2256050102947785E-3</c:v>
                </c:pt>
                <c:pt idx="217">
                  <c:v>1.8252191891332547E-2</c:v>
                </c:pt>
                <c:pt idx="218">
                  <c:v>-9.3578533352045058E-3</c:v>
                </c:pt>
                <c:pt idx="219">
                  <c:v>-7.9813442743582839E-3</c:v>
                </c:pt>
                <c:pt idx="220">
                  <c:v>-1.491348854614323E-2</c:v>
                </c:pt>
                <c:pt idx="221">
                  <c:v>-2.6617137716234793E-2</c:v>
                </c:pt>
                <c:pt idx="222">
                  <c:v>-2.3617137711985633E-2</c:v>
                </c:pt>
                <c:pt idx="223">
                  <c:v>-2.2617137715419885E-2</c:v>
                </c:pt>
                <c:pt idx="224">
                  <c:v>-1.4617137713790071E-2</c:v>
                </c:pt>
                <c:pt idx="225">
                  <c:v>-1.3617137717224323E-2</c:v>
                </c:pt>
                <c:pt idx="226">
                  <c:v>-6.6171377121602565E-3</c:v>
                </c:pt>
                <c:pt idx="227">
                  <c:v>-1.6171377147796012E-3</c:v>
                </c:pt>
                <c:pt idx="228">
                  <c:v>-2.1045263774500778E-2</c:v>
                </c:pt>
                <c:pt idx="229">
                  <c:v>-4.684190195032828E-2</c:v>
                </c:pt>
                <c:pt idx="230">
                  <c:v>-3.4841901955159515E-2</c:v>
                </c:pt>
                <c:pt idx="231">
                  <c:v>-2.6289588286384617E-2</c:v>
                </c:pt>
                <c:pt idx="232">
                  <c:v>-1.635855703774157E-2</c:v>
                </c:pt>
                <c:pt idx="233">
                  <c:v>-2.0909797315060735E-2</c:v>
                </c:pt>
                <c:pt idx="234">
                  <c:v>-2.1035454169806525E-2</c:v>
                </c:pt>
                <c:pt idx="235">
                  <c:v>-2.9284120526389897E-2</c:v>
                </c:pt>
                <c:pt idx="236">
                  <c:v>-3.2751183361688516E-2</c:v>
                </c:pt>
                <c:pt idx="237">
                  <c:v>-2.5751183363900407E-2</c:v>
                </c:pt>
                <c:pt idx="238">
                  <c:v>-1.875118335883634E-2</c:v>
                </c:pt>
                <c:pt idx="239">
                  <c:v>-1.6732627051736813E-2</c:v>
                </c:pt>
                <c:pt idx="240">
                  <c:v>-6.7326270569755022E-3</c:v>
                </c:pt>
                <c:pt idx="241">
                  <c:v>-3.1824371682658878E-2</c:v>
                </c:pt>
                <c:pt idx="242">
                  <c:v>-1.5020258959009145E-2</c:v>
                </c:pt>
                <c:pt idx="243">
                  <c:v>-1.9487779106104747E-2</c:v>
                </c:pt>
                <c:pt idx="244">
                  <c:v>-2.4148512529303001E-2</c:v>
                </c:pt>
                <c:pt idx="245">
                  <c:v>-1.4196202255305402E-2</c:v>
                </c:pt>
                <c:pt idx="246">
                  <c:v>-1.069620224913539E-2</c:v>
                </c:pt>
                <c:pt idx="247">
                  <c:v>-3.3282727207090648E-2</c:v>
                </c:pt>
                <c:pt idx="248">
                  <c:v>-2.9082727211328169E-2</c:v>
                </c:pt>
                <c:pt idx="249">
                  <c:v>-2.4982727205763517E-2</c:v>
                </c:pt>
                <c:pt idx="250">
                  <c:v>-2.3582727212026661E-2</c:v>
                </c:pt>
                <c:pt idx="251">
                  <c:v>-1.5182727205949782E-2</c:v>
                </c:pt>
                <c:pt idx="252">
                  <c:v>-2.6925900709142078E-2</c:v>
                </c:pt>
                <c:pt idx="253">
                  <c:v>-2.3325900705498278E-2</c:v>
                </c:pt>
                <c:pt idx="254">
                  <c:v>-2.4428611442590491E-2</c:v>
                </c:pt>
                <c:pt idx="255">
                  <c:v>-2.0428611441775584E-2</c:v>
                </c:pt>
                <c:pt idx="256">
                  <c:v>-1.8064392751961738E-2</c:v>
                </c:pt>
                <c:pt idx="257">
                  <c:v>-4.9366813596483136E-2</c:v>
                </c:pt>
                <c:pt idx="258">
                  <c:v>-1.8551289269528017E-2</c:v>
                </c:pt>
                <c:pt idx="259">
                  <c:v>-1.6451289271646775E-2</c:v>
                </c:pt>
                <c:pt idx="260">
                  <c:v>-1.3051289270226508E-2</c:v>
                </c:pt>
                <c:pt idx="261">
                  <c:v>-1.6040829562429415E-2</c:v>
                </c:pt>
                <c:pt idx="262">
                  <c:v>-4.1115644138619012E-2</c:v>
                </c:pt>
                <c:pt idx="263">
                  <c:v>-1.2315644138572442E-2</c:v>
                </c:pt>
                <c:pt idx="264">
                  <c:v>-1.2315644138572442E-2</c:v>
                </c:pt>
                <c:pt idx="265">
                  <c:v>-1.4013473808779934E-2</c:v>
                </c:pt>
                <c:pt idx="266">
                  <c:v>-4.4236247221277857E-2</c:v>
                </c:pt>
                <c:pt idx="267">
                  <c:v>-1.0236247221627102E-2</c:v>
                </c:pt>
                <c:pt idx="268">
                  <c:v>-4.2119664413630159E-2</c:v>
                </c:pt>
                <c:pt idx="269">
                  <c:v>-8.096581593410368E-3</c:v>
                </c:pt>
                <c:pt idx="270">
                  <c:v>-1.4704699173679871E-2</c:v>
                </c:pt>
                <c:pt idx="271">
                  <c:v>-8.2883346045370156E-3</c:v>
                </c:pt>
                <c:pt idx="272">
                  <c:v>4.9416816634717808E-3</c:v>
                </c:pt>
                <c:pt idx="273">
                  <c:v>-6.9947294507014326E-3</c:v>
                </c:pt>
                <c:pt idx="274">
                  <c:v>-3.7032712619424965E-4</c:v>
                </c:pt>
                <c:pt idx="275">
                  <c:v>-6.3186432512203732E-3</c:v>
                </c:pt>
                <c:pt idx="276">
                  <c:v>-1.9442683604610739E-2</c:v>
                </c:pt>
                <c:pt idx="277">
                  <c:v>-4.2177377426666461E-3</c:v>
                </c:pt>
                <c:pt idx="278">
                  <c:v>-1.3301790260161726E-3</c:v>
                </c:pt>
                <c:pt idx="279">
                  <c:v>-2.0517790060689302E-3</c:v>
                </c:pt>
                <c:pt idx="280">
                  <c:v>5.0482209891929662E-3</c:v>
                </c:pt>
                <c:pt idx="281">
                  <c:v>-1.7524142343471223E-3</c:v>
                </c:pt>
                <c:pt idx="282">
                  <c:v>-1.315663547018741E-3</c:v>
                </c:pt>
                <c:pt idx="283">
                  <c:v>-1.5405606831974013E-3</c:v>
                </c:pt>
                <c:pt idx="284">
                  <c:v>-2.4880468370410205E-4</c:v>
                </c:pt>
                <c:pt idx="285">
                  <c:v>3.2867661755113901E-3</c:v>
                </c:pt>
                <c:pt idx="286">
                  <c:v>-1.2159598196989314E-2</c:v>
                </c:pt>
                <c:pt idx="287">
                  <c:v>-1.1769598195927607E-2</c:v>
                </c:pt>
                <c:pt idx="288">
                  <c:v>-8.1595981961744071E-3</c:v>
                </c:pt>
                <c:pt idx="289">
                  <c:v>-7.6095981991546394E-3</c:v>
                </c:pt>
                <c:pt idx="290">
                  <c:v>-1.1595981983862982E-3</c:v>
                </c:pt>
                <c:pt idx="291">
                  <c:v>-6.5959819646544543E-4</c:v>
                </c:pt>
                <c:pt idx="292">
                  <c:v>2.840401802428609E-3</c:v>
                </c:pt>
                <c:pt idx="293">
                  <c:v>5.5455863819914575E-3</c:v>
                </c:pt>
                <c:pt idx="294">
                  <c:v>5.7138849354713833E-3</c:v>
                </c:pt>
                <c:pt idx="295">
                  <c:v>-1.8068808202161349E-3</c:v>
                </c:pt>
                <c:pt idx="296">
                  <c:v>7.5093120608546171E-3</c:v>
                </c:pt>
                <c:pt idx="297">
                  <c:v>9.5429546005449395E-3</c:v>
                </c:pt>
                <c:pt idx="298">
                  <c:v>9.5429546005449395E-3</c:v>
                </c:pt>
                <c:pt idx="299">
                  <c:v>-2.2317019149695881E-2</c:v>
                </c:pt>
                <c:pt idx="300">
                  <c:v>-2.1477019149088193E-2</c:v>
                </c:pt>
                <c:pt idx="301">
                  <c:v>-1.7317019145039268E-2</c:v>
                </c:pt>
                <c:pt idx="302">
                  <c:v>-1.7277019146049753E-2</c:v>
                </c:pt>
                <c:pt idx="303">
                  <c:v>9.7109505158828185E-3</c:v>
                </c:pt>
                <c:pt idx="304">
                  <c:v>1.0647674572958808E-2</c:v>
                </c:pt>
                <c:pt idx="305">
                  <c:v>1.3287040577400544E-2</c:v>
                </c:pt>
                <c:pt idx="306">
                  <c:v>1.3128893641914517E-2</c:v>
                </c:pt>
                <c:pt idx="307">
                  <c:v>1.4061163357682628E-2</c:v>
                </c:pt>
                <c:pt idx="308">
                  <c:v>1.4141163355661658E-2</c:v>
                </c:pt>
                <c:pt idx="309">
                  <c:v>1.5236440457720123E-2</c:v>
                </c:pt>
                <c:pt idx="310">
                  <c:v>1.9931374080501621E-3</c:v>
                </c:pt>
                <c:pt idx="311">
                  <c:v>1.4693137414639269E-2</c:v>
                </c:pt>
                <c:pt idx="312">
                  <c:v>1.4950073311270531E-2</c:v>
                </c:pt>
                <c:pt idx="313">
                  <c:v>1.8621214761519532E-2</c:v>
                </c:pt>
                <c:pt idx="314">
                  <c:v>1.6498104845232453E-2</c:v>
                </c:pt>
                <c:pt idx="315">
                  <c:v>1.301866224305015E-2</c:v>
                </c:pt>
                <c:pt idx="316">
                  <c:v>5.43922720092338E-3</c:v>
                </c:pt>
                <c:pt idx="317">
                  <c:v>1.2916263193887646E-2</c:v>
                </c:pt>
                <c:pt idx="318">
                  <c:v>1.3885682643094199E-2</c:v>
                </c:pt>
                <c:pt idx="319">
                  <c:v>1.265072889334961E-2</c:v>
                </c:pt>
                <c:pt idx="320">
                  <c:v>8.6065429806473914E-3</c:v>
                </c:pt>
                <c:pt idx="321">
                  <c:v>1.0260465417658737E-2</c:v>
                </c:pt>
                <c:pt idx="322">
                  <c:v>8.7142465870087421E-3</c:v>
                </c:pt>
                <c:pt idx="323">
                  <c:v>9.5202511241950089E-3</c:v>
                </c:pt>
                <c:pt idx="324">
                  <c:v>1.0208310907638275E-2</c:v>
                </c:pt>
                <c:pt idx="325">
                  <c:v>1.0208310907638275E-2</c:v>
                </c:pt>
                <c:pt idx="326">
                  <c:v>9.6250140536201859E-3</c:v>
                </c:pt>
                <c:pt idx="327">
                  <c:v>1.9396520834039033E-2</c:v>
                </c:pt>
                <c:pt idx="328">
                  <c:v>1.4837625567298118E-2</c:v>
                </c:pt>
                <c:pt idx="329">
                  <c:v>2.1597276802031468E-2</c:v>
                </c:pt>
                <c:pt idx="330">
                  <c:v>2.5949601838295783E-2</c:v>
                </c:pt>
                <c:pt idx="331">
                  <c:v>3.0214473178240178E-2</c:v>
                </c:pt>
                <c:pt idx="332">
                  <c:v>3.8402519939400137E-2</c:v>
                </c:pt>
                <c:pt idx="333">
                  <c:v>3.041650727161678E-2</c:v>
                </c:pt>
                <c:pt idx="334">
                  <c:v>3.0368078236520435E-2</c:v>
                </c:pt>
                <c:pt idx="335">
                  <c:v>3.0388077923149015E-2</c:v>
                </c:pt>
                <c:pt idx="336">
                  <c:v>4.2400583553031196E-2</c:v>
                </c:pt>
                <c:pt idx="337">
                  <c:v>4.4100583553741329E-2</c:v>
                </c:pt>
                <c:pt idx="338">
                  <c:v>4.6500583558595848E-2</c:v>
                </c:pt>
                <c:pt idx="339">
                  <c:v>5.7042055648498305E-2</c:v>
                </c:pt>
                <c:pt idx="340">
                  <c:v>5.8308238852612423E-2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17-49F8-8217-1874175FE85F}"/>
            </c:ext>
          </c:extLst>
        </c:ser>
        <c:ser>
          <c:idx val="1"/>
          <c:order val="1"/>
          <c:tx>
            <c:strRef>
              <c:f>'Active 1'!$AZ$1</c:f>
              <c:strCache>
                <c:ptCount val="1"/>
                <c:pt idx="0">
                  <c:v>LiTE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1'!$AW$2:$AW$67</c:f>
              <c:numCache>
                <c:formatCode>General</c:formatCode>
                <c:ptCount val="66"/>
                <c:pt idx="0">
                  <c:v>-20000</c:v>
                </c:pt>
                <c:pt idx="1">
                  <c:v>-19500</c:v>
                </c:pt>
                <c:pt idx="2">
                  <c:v>-19000</c:v>
                </c:pt>
                <c:pt idx="3">
                  <c:v>-18500</c:v>
                </c:pt>
                <c:pt idx="4">
                  <c:v>-18000</c:v>
                </c:pt>
                <c:pt idx="5">
                  <c:v>-17500</c:v>
                </c:pt>
                <c:pt idx="6">
                  <c:v>-17000</c:v>
                </c:pt>
                <c:pt idx="7">
                  <c:v>-16500</c:v>
                </c:pt>
                <c:pt idx="8">
                  <c:v>-16000</c:v>
                </c:pt>
                <c:pt idx="9">
                  <c:v>-15500</c:v>
                </c:pt>
                <c:pt idx="10">
                  <c:v>-15000</c:v>
                </c:pt>
                <c:pt idx="11">
                  <c:v>-14500</c:v>
                </c:pt>
                <c:pt idx="12">
                  <c:v>-14000</c:v>
                </c:pt>
                <c:pt idx="13">
                  <c:v>-13500</c:v>
                </c:pt>
                <c:pt idx="14">
                  <c:v>-13000</c:v>
                </c:pt>
                <c:pt idx="15">
                  <c:v>-12500</c:v>
                </c:pt>
                <c:pt idx="16">
                  <c:v>-12000</c:v>
                </c:pt>
                <c:pt idx="17">
                  <c:v>-11500</c:v>
                </c:pt>
                <c:pt idx="18">
                  <c:v>-11000</c:v>
                </c:pt>
                <c:pt idx="19">
                  <c:v>-10500</c:v>
                </c:pt>
                <c:pt idx="20">
                  <c:v>-10000</c:v>
                </c:pt>
                <c:pt idx="21">
                  <c:v>-9500</c:v>
                </c:pt>
                <c:pt idx="22">
                  <c:v>-9000</c:v>
                </c:pt>
                <c:pt idx="23">
                  <c:v>-8500</c:v>
                </c:pt>
                <c:pt idx="24">
                  <c:v>-8000</c:v>
                </c:pt>
                <c:pt idx="25">
                  <c:v>-7500</c:v>
                </c:pt>
                <c:pt idx="26">
                  <c:v>-7000</c:v>
                </c:pt>
                <c:pt idx="27">
                  <c:v>-6500</c:v>
                </c:pt>
                <c:pt idx="28">
                  <c:v>-6000</c:v>
                </c:pt>
                <c:pt idx="29">
                  <c:v>-5500</c:v>
                </c:pt>
                <c:pt idx="30">
                  <c:v>-5000</c:v>
                </c:pt>
                <c:pt idx="31">
                  <c:v>-4500</c:v>
                </c:pt>
                <c:pt idx="32">
                  <c:v>-4000</c:v>
                </c:pt>
                <c:pt idx="33">
                  <c:v>-3500</c:v>
                </c:pt>
                <c:pt idx="34">
                  <c:v>-3000</c:v>
                </c:pt>
                <c:pt idx="35">
                  <c:v>-2500</c:v>
                </c:pt>
                <c:pt idx="36">
                  <c:v>-2000</c:v>
                </c:pt>
                <c:pt idx="37">
                  <c:v>-1500</c:v>
                </c:pt>
                <c:pt idx="38">
                  <c:v>-1000</c:v>
                </c:pt>
                <c:pt idx="39">
                  <c:v>-500</c:v>
                </c:pt>
                <c:pt idx="40">
                  <c:v>0</c:v>
                </c:pt>
                <c:pt idx="41">
                  <c:v>500</c:v>
                </c:pt>
                <c:pt idx="42">
                  <c:v>1000</c:v>
                </c:pt>
                <c:pt idx="43">
                  <c:v>1500</c:v>
                </c:pt>
                <c:pt idx="44">
                  <c:v>2000</c:v>
                </c:pt>
                <c:pt idx="45">
                  <c:v>2500</c:v>
                </c:pt>
                <c:pt idx="46">
                  <c:v>3000</c:v>
                </c:pt>
                <c:pt idx="47">
                  <c:v>3500</c:v>
                </c:pt>
                <c:pt idx="48">
                  <c:v>4000</c:v>
                </c:pt>
                <c:pt idx="49">
                  <c:v>4500</c:v>
                </c:pt>
                <c:pt idx="50">
                  <c:v>5000</c:v>
                </c:pt>
                <c:pt idx="51">
                  <c:v>5500</c:v>
                </c:pt>
                <c:pt idx="52">
                  <c:v>6000</c:v>
                </c:pt>
                <c:pt idx="53">
                  <c:v>6500</c:v>
                </c:pt>
                <c:pt idx="54">
                  <c:v>7000</c:v>
                </c:pt>
                <c:pt idx="55">
                  <c:v>7500</c:v>
                </c:pt>
                <c:pt idx="56">
                  <c:v>8000</c:v>
                </c:pt>
                <c:pt idx="57">
                  <c:v>8500</c:v>
                </c:pt>
                <c:pt idx="58">
                  <c:v>9000</c:v>
                </c:pt>
                <c:pt idx="59">
                  <c:v>9500</c:v>
                </c:pt>
                <c:pt idx="60">
                  <c:v>10000</c:v>
                </c:pt>
                <c:pt idx="61">
                  <c:v>10500</c:v>
                </c:pt>
                <c:pt idx="62">
                  <c:v>11000</c:v>
                </c:pt>
                <c:pt idx="63">
                  <c:v>11500</c:v>
                </c:pt>
                <c:pt idx="64">
                  <c:v>12000</c:v>
                </c:pt>
                <c:pt idx="65">
                  <c:v>12500</c:v>
                </c:pt>
              </c:numCache>
            </c:numRef>
          </c:xVal>
          <c:yVal>
            <c:numRef>
              <c:f>'Active 1'!$AZ$2:$AZ$67</c:f>
              <c:numCache>
                <c:formatCode>General</c:formatCode>
                <c:ptCount val="66"/>
                <c:pt idx="0">
                  <c:v>-1.1181152092701332E-2</c:v>
                </c:pt>
                <c:pt idx="1">
                  <c:v>-1.239508936702899E-2</c:v>
                </c:pt>
                <c:pt idx="2">
                  <c:v>-1.3149948390458587E-2</c:v>
                </c:pt>
                <c:pt idx="3">
                  <c:v>-1.3459014280071928E-2</c:v>
                </c:pt>
                <c:pt idx="4">
                  <c:v>-1.3324557464716587E-2</c:v>
                </c:pt>
                <c:pt idx="5">
                  <c:v>-1.2731650938264389E-2</c:v>
                </c:pt>
                <c:pt idx="6">
                  <c:v>-1.1656607425466543E-2</c:v>
                </c:pt>
                <c:pt idx="7">
                  <c:v>-1.0075967594661759E-2</c:v>
                </c:pt>
                <c:pt idx="8">
                  <c:v>-7.9611768102772415E-3</c:v>
                </c:pt>
                <c:pt idx="9">
                  <c:v>-5.2679874054249948E-3</c:v>
                </c:pt>
                <c:pt idx="10">
                  <c:v>-1.9392719937310979E-3</c:v>
                </c:pt>
                <c:pt idx="11">
                  <c:v>2.0744863816396643E-3</c:v>
                </c:pt>
                <c:pt idx="12">
                  <c:v>6.7309705053819179E-3</c:v>
                </c:pt>
                <c:pt idx="13">
                  <c:v>1.1429672757235127E-2</c:v>
                </c:pt>
                <c:pt idx="14">
                  <c:v>1.3438807941549899E-2</c:v>
                </c:pt>
                <c:pt idx="15">
                  <c:v>1.0796049945436436E-2</c:v>
                </c:pt>
                <c:pt idx="16">
                  <c:v>6.4686306051433438E-3</c:v>
                </c:pt>
                <c:pt idx="17">
                  <c:v>2.2470566248011395E-3</c:v>
                </c:pt>
                <c:pt idx="18">
                  <c:v>-1.4882133423638813E-3</c:v>
                </c:pt>
                <c:pt idx="19">
                  <c:v>-4.6804335062179811E-3</c:v>
                </c:pt>
                <c:pt idx="20">
                  <c:v>-7.3445885058367284E-3</c:v>
                </c:pt>
                <c:pt idx="21">
                  <c:v>-9.5081225099532176E-3</c:v>
                </c:pt>
                <c:pt idx="22">
                  <c:v>-1.1190172741014207E-2</c:v>
                </c:pt>
                <c:pt idx="23">
                  <c:v>-1.2401204594812329E-2</c:v>
                </c:pt>
                <c:pt idx="24">
                  <c:v>-1.315324642849367E-2</c:v>
                </c:pt>
                <c:pt idx="25">
                  <c:v>-1.345955716222527E-2</c:v>
                </c:pt>
                <c:pt idx="26">
                  <c:v>-1.3322303328869682E-2</c:v>
                </c:pt>
                <c:pt idx="27">
                  <c:v>-1.2726465575738128E-2</c:v>
                </c:pt>
                <c:pt idx="28">
                  <c:v>-1.1648340863206437E-2</c:v>
                </c:pt>
                <c:pt idx="29">
                  <c:v>-1.0064470403502909E-2</c:v>
                </c:pt>
                <c:pt idx="30">
                  <c:v>-7.946228173410003E-3</c:v>
                </c:pt>
                <c:pt idx="31">
                  <c:v>-5.2492589765568889E-3</c:v>
                </c:pt>
                <c:pt idx="32">
                  <c:v>-1.9163980953841714E-3</c:v>
                </c:pt>
                <c:pt idx="33">
                  <c:v>2.1016896144903348E-3</c:v>
                </c:pt>
                <c:pt idx="34">
                  <c:v>6.7614312537462385E-3</c:v>
                </c:pt>
                <c:pt idx="35">
                  <c:v>1.1454913483891476E-2</c:v>
                </c:pt>
                <c:pt idx="36">
                  <c:v>1.3435188000380602E-2</c:v>
                </c:pt>
                <c:pt idx="37">
                  <c:v>1.077104437775144E-2</c:v>
                </c:pt>
                <c:pt idx="38">
                  <c:v>6.4412306547293923E-3</c:v>
                </c:pt>
                <c:pt idx="39">
                  <c:v>2.2221197472792114E-3</c:v>
                </c:pt>
                <c:pt idx="40">
                  <c:v>-1.5098059986032042E-3</c:v>
                </c:pt>
                <c:pt idx="41">
                  <c:v>-4.6986566374792168E-3</c:v>
                </c:pt>
                <c:pt idx="42">
                  <c:v>-7.3596062600103183E-3</c:v>
                </c:pt>
                <c:pt idx="43">
                  <c:v>-9.5200913408501238E-3</c:v>
                </c:pt>
                <c:pt idx="44">
                  <c:v>-1.1199175057747169E-2</c:v>
                </c:pt>
                <c:pt idx="45">
                  <c:v>-1.2407301959544353E-2</c:v>
                </c:pt>
                <c:pt idx="46">
                  <c:v>-1.3156527169804942E-2</c:v>
                </c:pt>
                <c:pt idx="47">
                  <c:v>-1.3460082856428784E-2</c:v>
                </c:pt>
                <c:pt idx="48">
                  <c:v>-1.3320031385226175E-2</c:v>
                </c:pt>
                <c:pt idx="49">
                  <c:v>-1.2721261445709113E-2</c:v>
                </c:pt>
                <c:pt idx="50">
                  <c:v>-1.1640054643831743E-2</c:v>
                </c:pt>
                <c:pt idx="51">
                  <c:v>-1.0052952487537636E-2</c:v>
                </c:pt>
                <c:pt idx="52">
                  <c:v>-7.9312570748474431E-3</c:v>
                </c:pt>
                <c:pt idx="53">
                  <c:v>-5.2305058053847128E-3</c:v>
                </c:pt>
                <c:pt idx="54">
                  <c:v>-1.8934973456091152E-3</c:v>
                </c:pt>
                <c:pt idx="55">
                  <c:v>2.1289189992330479E-3</c:v>
                </c:pt>
                <c:pt idx="56">
                  <c:v>6.791900638712987E-3</c:v>
                </c:pt>
                <c:pt idx="57">
                  <c:v>1.1480053250555171E-2</c:v>
                </c:pt>
                <c:pt idx="58">
                  <c:v>1.3431358308018783E-2</c:v>
                </c:pt>
                <c:pt idx="59">
                  <c:v>1.0745985371565825E-2</c:v>
                </c:pt>
                <c:pt idx="60">
                  <c:v>6.4138386431943535E-3</c:v>
                </c:pt>
                <c:pt idx="61">
                  <c:v>2.1972025828068511E-3</c:v>
                </c:pt>
                <c:pt idx="62">
                  <c:v>-1.531377359719304E-3</c:v>
                </c:pt>
                <c:pt idx="63">
                  <c:v>-4.7168592047517775E-3</c:v>
                </c:pt>
                <c:pt idx="64">
                  <c:v>-7.3746045861646731E-3</c:v>
                </c:pt>
                <c:pt idx="65">
                  <c:v>-9.5320414819245764E-3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17-49F8-8217-1874175FE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22104"/>
        <c:axId val="1"/>
      </c:scatterChart>
      <c:valAx>
        <c:axId val="721622104"/>
        <c:scaling>
          <c:orientation val="minMax"/>
          <c:min val="-1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64310544611824"/>
              <c:y val="0.869319374850870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349942062572425E-2"/>
              <c:y val="0.42045514197088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221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422943221320972"/>
          <c:y val="0.91761482939632544"/>
          <c:w val="0.16570104287369641"/>
          <c:h val="5.6818181818181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O-C Diagr.</a:t>
            </a:r>
          </a:p>
        </c:rich>
      </c:tx>
      <c:layout>
        <c:manualLayout>
          <c:xMode val="edge"/>
          <c:yMode val="edge"/>
          <c:x val="0.4178356713426853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98396793587176E-2"/>
          <c:y val="0.12049861495844875"/>
          <c:w val="0.86773547094188375"/>
          <c:h val="0.77839335180055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1'!$F$21:$F$359</c:f>
              <c:numCache>
                <c:formatCode>General</c:formatCode>
                <c:ptCount val="339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</c:numCache>
            </c:numRef>
          </c:xVal>
          <c:yVal>
            <c:numRef>
              <c:f>'Active 1'!$H$21:$H$359</c:f>
              <c:numCache>
                <c:formatCode>General</c:formatCode>
                <c:ptCount val="3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47-42E9-96A3-C10209607AC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1'!$F$21:$F$359</c:f>
              <c:numCache>
                <c:formatCode>General</c:formatCode>
                <c:ptCount val="339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</c:numCache>
            </c:numRef>
          </c:xVal>
          <c:yVal>
            <c:numRef>
              <c:f>'Active 1'!$I$21:$I$359</c:f>
              <c:numCache>
                <c:formatCode>General</c:formatCode>
                <c:ptCount val="339"/>
                <c:pt idx="0">
                  <c:v>-0.25160300000061397</c:v>
                </c:pt>
                <c:pt idx="1">
                  <c:v>-0.29280400000061491</c:v>
                </c:pt>
                <c:pt idx="2">
                  <c:v>-0.2888039999998</c:v>
                </c:pt>
                <c:pt idx="3">
                  <c:v>-0.25592959999994491</c:v>
                </c:pt>
                <c:pt idx="4">
                  <c:v>-0.31280719999995199</c:v>
                </c:pt>
                <c:pt idx="5">
                  <c:v>-0.29746499999964726</c:v>
                </c:pt>
                <c:pt idx="6">
                  <c:v>-0.24439440000060131</c:v>
                </c:pt>
                <c:pt idx="7">
                  <c:v>-0.25347080000210553</c:v>
                </c:pt>
                <c:pt idx="8">
                  <c:v>-0.25792920000094455</c:v>
                </c:pt>
                <c:pt idx="9">
                  <c:v>-0.26200559999779216</c:v>
                </c:pt>
                <c:pt idx="10">
                  <c:v>-0.26600880000114557</c:v>
                </c:pt>
                <c:pt idx="11">
                  <c:v>-0.27900199999930919</c:v>
                </c:pt>
                <c:pt idx="12">
                  <c:v>-0.25626940000074683</c:v>
                </c:pt>
                <c:pt idx="13">
                  <c:v>-0.24946040000213543</c:v>
                </c:pt>
                <c:pt idx="14">
                  <c:v>-0.25259960000039428</c:v>
                </c:pt>
                <c:pt idx="15">
                  <c:v>-0.25165560000095866</c:v>
                </c:pt>
                <c:pt idx="16">
                  <c:v>-0.24071840000033262</c:v>
                </c:pt>
                <c:pt idx="17">
                  <c:v>-0.22659600000042701</c:v>
                </c:pt>
                <c:pt idx="18">
                  <c:v>-0.25067240000134916</c:v>
                </c:pt>
                <c:pt idx="19">
                  <c:v>-0.25419360000159941</c:v>
                </c:pt>
                <c:pt idx="20">
                  <c:v>-0.25427000000127009</c:v>
                </c:pt>
                <c:pt idx="21">
                  <c:v>-0.25726320000103442</c:v>
                </c:pt>
                <c:pt idx="22">
                  <c:v>-0.25307120000070427</c:v>
                </c:pt>
                <c:pt idx="23">
                  <c:v>-0.26418999999805237</c:v>
                </c:pt>
                <c:pt idx="24">
                  <c:v>-0.25780120000126772</c:v>
                </c:pt>
                <c:pt idx="25">
                  <c:v>-0.25879439999698661</c:v>
                </c:pt>
                <c:pt idx="26">
                  <c:v>-0.24725279999984195</c:v>
                </c:pt>
                <c:pt idx="27">
                  <c:v>-0.25039200000173878</c:v>
                </c:pt>
                <c:pt idx="28">
                  <c:v>-0.14998439999908442</c:v>
                </c:pt>
                <c:pt idx="29">
                  <c:v>-0.23619640000106301</c:v>
                </c:pt>
                <c:pt idx="30">
                  <c:v>-0.22827279999910388</c:v>
                </c:pt>
                <c:pt idx="31">
                  <c:v>-0.23478719999911846</c:v>
                </c:pt>
                <c:pt idx="32">
                  <c:v>-0.23286360000201967</c:v>
                </c:pt>
                <c:pt idx="33">
                  <c:v>-0.2238500000021304</c:v>
                </c:pt>
                <c:pt idx="34">
                  <c:v>-0.23392640000020037</c:v>
                </c:pt>
                <c:pt idx="35">
                  <c:v>-0.2283848000006401</c:v>
                </c:pt>
                <c:pt idx="36">
                  <c:v>-0.24537799999961862</c:v>
                </c:pt>
                <c:pt idx="37">
                  <c:v>-0.23045439999987138</c:v>
                </c:pt>
                <c:pt idx="38">
                  <c:v>-0.2224476000010327</c:v>
                </c:pt>
                <c:pt idx="39">
                  <c:v>-0.24959360000138986</c:v>
                </c:pt>
                <c:pt idx="40">
                  <c:v>-0.23305199999958859</c:v>
                </c:pt>
                <c:pt idx="41">
                  <c:v>-0.22357999999803724</c:v>
                </c:pt>
                <c:pt idx="42">
                  <c:v>-0.14023920000181533</c:v>
                </c:pt>
                <c:pt idx="43">
                  <c:v>-0.13723920000484213</c:v>
                </c:pt>
                <c:pt idx="44">
                  <c:v>-0.14183000000048196</c:v>
                </c:pt>
                <c:pt idx="45">
                  <c:v>-0.13583319999452215</c:v>
                </c:pt>
                <c:pt idx="46">
                  <c:v>-0.12842719999753172</c:v>
                </c:pt>
                <c:pt idx="47">
                  <c:v>-0.12842719999753172</c:v>
                </c:pt>
                <c:pt idx="48">
                  <c:v>-0.12849000000278465</c:v>
                </c:pt>
                <c:pt idx="49">
                  <c:v>-0.11024000000179512</c:v>
                </c:pt>
                <c:pt idx="50">
                  <c:v>-0.10323320000316016</c:v>
                </c:pt>
                <c:pt idx="51">
                  <c:v>-0.11143520000041462</c:v>
                </c:pt>
                <c:pt idx="52">
                  <c:v>-0.11409719999937806</c:v>
                </c:pt>
                <c:pt idx="53">
                  <c:v>-0.10609719999774825</c:v>
                </c:pt>
                <c:pt idx="54">
                  <c:v>-0.11261840000224765</c:v>
                </c:pt>
                <c:pt idx="55">
                  <c:v>-0.1106184000018402</c:v>
                </c:pt>
                <c:pt idx="56">
                  <c:v>-0.10284080000565154</c:v>
                </c:pt>
                <c:pt idx="57">
                  <c:v>-9.5378800004255027E-2</c:v>
                </c:pt>
                <c:pt idx="58">
                  <c:v>-0.10129200000665151</c:v>
                </c:pt>
                <c:pt idx="59">
                  <c:v>-9.9292000006244052E-2</c:v>
                </c:pt>
                <c:pt idx="60">
                  <c:v>-9.2285200000333134E-2</c:v>
                </c:pt>
                <c:pt idx="61">
                  <c:v>-0.10182000000349944</c:v>
                </c:pt>
                <c:pt idx="62">
                  <c:v>-9.382000000186963E-2</c:v>
                </c:pt>
                <c:pt idx="63">
                  <c:v>-8.8820000004488975E-2</c:v>
                </c:pt>
                <c:pt idx="64">
                  <c:v>-0.12328940000588773</c:v>
                </c:pt>
                <c:pt idx="66">
                  <c:v>-0.12389020000409801</c:v>
                </c:pt>
                <c:pt idx="67">
                  <c:v>-0.11589020000246819</c:v>
                </c:pt>
                <c:pt idx="68">
                  <c:v>-9.3740600001183338E-2</c:v>
                </c:pt>
                <c:pt idx="69">
                  <c:v>-9.1740600000775885E-2</c:v>
                </c:pt>
                <c:pt idx="70">
                  <c:v>-9.0740600004210137E-2</c:v>
                </c:pt>
                <c:pt idx="71">
                  <c:v>-8.7740599999960978E-2</c:v>
                </c:pt>
                <c:pt idx="72">
                  <c:v>-7.4817000000621192E-2</c:v>
                </c:pt>
                <c:pt idx="73">
                  <c:v>-9.6879799995804206E-2</c:v>
                </c:pt>
                <c:pt idx="74">
                  <c:v>-7.4948400004359428E-2</c:v>
                </c:pt>
                <c:pt idx="75">
                  <c:v>-7.3948400000517722E-2</c:v>
                </c:pt>
                <c:pt idx="76">
                  <c:v>-6.9948399999702815E-2</c:v>
                </c:pt>
                <c:pt idx="77">
                  <c:v>-6.7948399999295361E-2</c:v>
                </c:pt>
                <c:pt idx="78">
                  <c:v>-7.3018000002775807E-2</c:v>
                </c:pt>
                <c:pt idx="79">
                  <c:v>-7.2316800004045945E-2</c:v>
                </c:pt>
                <c:pt idx="80">
                  <c:v>-7.5549200002569705E-2</c:v>
                </c:pt>
                <c:pt idx="81">
                  <c:v>-6.7549200000939891E-2</c:v>
                </c:pt>
                <c:pt idx="82">
                  <c:v>-4.5399599999655038E-2</c:v>
                </c:pt>
                <c:pt idx="83">
                  <c:v>-4.3399599999247584E-2</c:v>
                </c:pt>
                <c:pt idx="84">
                  <c:v>-4.2399600002681836E-2</c:v>
                </c:pt>
                <c:pt idx="85">
                  <c:v>-3.9399599998432677E-2</c:v>
                </c:pt>
                <c:pt idx="86">
                  <c:v>-2.6475999999092892E-2</c:v>
                </c:pt>
                <c:pt idx="87">
                  <c:v>-4.8538800001551863E-2</c:v>
                </c:pt>
                <c:pt idx="88">
                  <c:v>-3.9997200001380406E-2</c:v>
                </c:pt>
                <c:pt idx="89">
                  <c:v>-6.0206000001926441E-2</c:v>
                </c:pt>
                <c:pt idx="90">
                  <c:v>-3.6007200003950857E-2</c:v>
                </c:pt>
                <c:pt idx="91">
                  <c:v>-3.3007200006977655E-2</c:v>
                </c:pt>
                <c:pt idx="92">
                  <c:v>-0.10704540000006091</c:v>
                </c:pt>
                <c:pt idx="93">
                  <c:v>-5.4541999998036772E-2</c:v>
                </c:pt>
                <c:pt idx="94">
                  <c:v>-5.3542000001471024E-2</c:v>
                </c:pt>
                <c:pt idx="95">
                  <c:v>-5.154200000106357E-2</c:v>
                </c:pt>
                <c:pt idx="96">
                  <c:v>-5.154200000106357E-2</c:v>
                </c:pt>
                <c:pt idx="97">
                  <c:v>-3.913279999687802E-2</c:v>
                </c:pt>
                <c:pt idx="98">
                  <c:v>-3.8132800000312272E-2</c:v>
                </c:pt>
                <c:pt idx="99">
                  <c:v>-4.1195600002538413E-2</c:v>
                </c:pt>
                <c:pt idx="100">
                  <c:v>-6.5740400001232047E-2</c:v>
                </c:pt>
                <c:pt idx="101">
                  <c:v>-6.0803200001828372E-2</c:v>
                </c:pt>
                <c:pt idx="102">
                  <c:v>-5.6604400000651367E-2</c:v>
                </c:pt>
                <c:pt idx="103">
                  <c:v>-4.9604400002863258E-2</c:v>
                </c:pt>
                <c:pt idx="104">
                  <c:v>-5.0397200000588782E-2</c:v>
                </c:pt>
                <c:pt idx="105">
                  <c:v>-5.0397200000588782E-2</c:v>
                </c:pt>
                <c:pt idx="106">
                  <c:v>-4.9397200004023034E-2</c:v>
                </c:pt>
                <c:pt idx="107">
                  <c:v>-4.9337600001308601E-2</c:v>
                </c:pt>
                <c:pt idx="108">
                  <c:v>-4.4337600003927946E-2</c:v>
                </c:pt>
                <c:pt idx="109">
                  <c:v>-4.3337600007362198E-2</c:v>
                </c:pt>
                <c:pt idx="110">
                  <c:v>-6.7400399995676707E-2</c:v>
                </c:pt>
                <c:pt idx="111">
                  <c:v>-1.0264399999869056E-2</c:v>
                </c:pt>
                <c:pt idx="114">
                  <c:v>-6.6056800002115779E-2</c:v>
                </c:pt>
                <c:pt idx="115">
                  <c:v>-4.3126399999891873E-2</c:v>
                </c:pt>
                <c:pt idx="119">
                  <c:v>-3.3324399999401066E-2</c:v>
                </c:pt>
                <c:pt idx="120">
                  <c:v>-2.6852399998460896E-2</c:v>
                </c:pt>
                <c:pt idx="121">
                  <c:v>-2.2852400004921947E-2</c:v>
                </c:pt>
                <c:pt idx="122">
                  <c:v>-7.8524000055040233E-3</c:v>
                </c:pt>
                <c:pt idx="128">
                  <c:v>3.946400000131689E-3</c:v>
                </c:pt>
                <c:pt idx="129">
                  <c:v>-7.1164000037242658E-3</c:v>
                </c:pt>
                <c:pt idx="130">
                  <c:v>2.9567999954451807E-3</c:v>
                </c:pt>
                <c:pt idx="133">
                  <c:v>1.528639999742154E-2</c:v>
                </c:pt>
                <c:pt idx="134">
                  <c:v>-2.347999979974702E-4</c:v>
                </c:pt>
                <c:pt idx="141">
                  <c:v>1.031999992846977E-3</c:v>
                </c:pt>
                <c:pt idx="142">
                  <c:v>9.0319999944767915E-3</c:v>
                </c:pt>
                <c:pt idx="145">
                  <c:v>2.098400000249967E-3</c:v>
                </c:pt>
                <c:pt idx="146">
                  <c:v>-3.9780000006430782E-3</c:v>
                </c:pt>
                <c:pt idx="147">
                  <c:v>3.2639999997627456E-2</c:v>
                </c:pt>
                <c:pt idx="148">
                  <c:v>-9.7120000282302499E-4</c:v>
                </c:pt>
                <c:pt idx="149">
                  <c:v>-1.8096799998602364E-2</c:v>
                </c:pt>
                <c:pt idx="151">
                  <c:v>-1.3432800005830359E-2</c:v>
                </c:pt>
                <c:pt idx="152">
                  <c:v>3.2399999327026308E-5</c:v>
                </c:pt>
                <c:pt idx="153">
                  <c:v>-2.5037200000951998E-2</c:v>
                </c:pt>
                <c:pt idx="154">
                  <c:v>1.6427999995357823E-2</c:v>
                </c:pt>
                <c:pt idx="155">
                  <c:v>-1.3030399997660425E-2</c:v>
                </c:pt>
                <c:pt idx="156">
                  <c:v>1.9696000017574988E-3</c:v>
                </c:pt>
                <c:pt idx="157">
                  <c:v>-2.1565200004260987E-2</c:v>
                </c:pt>
                <c:pt idx="158">
                  <c:v>1.6434799996204674E-2</c:v>
                </c:pt>
                <c:pt idx="159">
                  <c:v>-1.5628000001015607E-2</c:v>
                </c:pt>
                <c:pt idx="160">
                  <c:v>-1.9012000047951005E-3</c:v>
                </c:pt>
                <c:pt idx="161">
                  <c:v>9.8799995612353086E-5</c:v>
                </c:pt>
                <c:pt idx="162">
                  <c:v>3.0987999925855547E-3</c:v>
                </c:pt>
                <c:pt idx="163">
                  <c:v>-3.9708000040263869E-3</c:v>
                </c:pt>
                <c:pt idx="165">
                  <c:v>4.9119999312097207E-4</c:v>
                </c:pt>
                <c:pt idx="166">
                  <c:v>7.491199990909081E-3</c:v>
                </c:pt>
                <c:pt idx="167">
                  <c:v>9.4911999913165346E-3</c:v>
                </c:pt>
                <c:pt idx="168">
                  <c:v>1.049119999515824E-2</c:v>
                </c:pt>
                <c:pt idx="169">
                  <c:v>1.1491199991723988E-2</c:v>
                </c:pt>
                <c:pt idx="170">
                  <c:v>1.4491199995973147E-2</c:v>
                </c:pt>
                <c:pt idx="171">
                  <c:v>1.6491199996380601E-2</c:v>
                </c:pt>
                <c:pt idx="172">
                  <c:v>-5.0436000019544736E-3</c:v>
                </c:pt>
                <c:pt idx="173">
                  <c:v>8.9564000008977018E-3</c:v>
                </c:pt>
                <c:pt idx="174">
                  <c:v>-8.0368000053567812E-3</c:v>
                </c:pt>
                <c:pt idx="175">
                  <c:v>-5.0368000011076219E-3</c:v>
                </c:pt>
                <c:pt idx="176">
                  <c:v>-1.417599999695085E-2</c:v>
                </c:pt>
                <c:pt idx="178">
                  <c:v>-1.8574800000351388E-2</c:v>
                </c:pt>
                <c:pt idx="179">
                  <c:v>-1.6574799999943934E-2</c:v>
                </c:pt>
                <c:pt idx="180">
                  <c:v>-2.5748000043677166E-3</c:v>
                </c:pt>
                <c:pt idx="181">
                  <c:v>-1.574800000526011E-3</c:v>
                </c:pt>
                <c:pt idx="184">
                  <c:v>-3.0106000005616806E-2</c:v>
                </c:pt>
                <c:pt idx="185">
                  <c:v>-2.0106000003579538E-2</c:v>
                </c:pt>
                <c:pt idx="186">
                  <c:v>-1.9105999999737833E-2</c:v>
                </c:pt>
                <c:pt idx="187">
                  <c:v>-1.010600000154227E-2</c:v>
                </c:pt>
                <c:pt idx="188">
                  <c:v>-1.9634000003861729E-2</c:v>
                </c:pt>
                <c:pt idx="189">
                  <c:v>-1.8634000000020023E-2</c:v>
                </c:pt>
                <c:pt idx="190">
                  <c:v>-1.5634000003046822E-2</c:v>
                </c:pt>
                <c:pt idx="191">
                  <c:v>-1.4633999999205116E-2</c:v>
                </c:pt>
                <c:pt idx="192">
                  <c:v>-8.7104000049293973E-3</c:v>
                </c:pt>
                <c:pt idx="194">
                  <c:v>-2.5168800006213132E-2</c:v>
                </c:pt>
                <c:pt idx="195">
                  <c:v>-2.3168800005805679E-2</c:v>
                </c:pt>
                <c:pt idx="196">
                  <c:v>-1.8168800001149066E-2</c:v>
                </c:pt>
                <c:pt idx="197">
                  <c:v>-1.6168800000741612E-2</c:v>
                </c:pt>
                <c:pt idx="198">
                  <c:v>-1.6168800000741612E-2</c:v>
                </c:pt>
                <c:pt idx="199">
                  <c:v>-1.4168800000334159E-2</c:v>
                </c:pt>
                <c:pt idx="200">
                  <c:v>-1.1168800003360957E-2</c:v>
                </c:pt>
                <c:pt idx="201">
                  <c:v>-1.0168800006795209E-2</c:v>
                </c:pt>
                <c:pt idx="202">
                  <c:v>-5.168800002138596E-3</c:v>
                </c:pt>
                <c:pt idx="203">
                  <c:v>-2.1688000051653944E-3</c:v>
                </c:pt>
                <c:pt idx="204">
                  <c:v>-1.6880000475794077E-4</c:v>
                </c:pt>
                <c:pt idx="205">
                  <c:v>-1.6880000475794077E-4</c:v>
                </c:pt>
                <c:pt idx="206">
                  <c:v>1.8311999956495129E-3</c:v>
                </c:pt>
                <c:pt idx="207">
                  <c:v>6.8311999930301681E-3</c:v>
                </c:pt>
                <c:pt idx="211">
                  <c:v>8.1743999980972148E-3</c:v>
                </c:pt>
                <c:pt idx="212">
                  <c:v>-1.5433200002007652E-2</c:v>
                </c:pt>
                <c:pt idx="213">
                  <c:v>-3.4426400008669589E-2</c:v>
                </c:pt>
                <c:pt idx="214">
                  <c:v>-1.896120000310475E-2</c:v>
                </c:pt>
                <c:pt idx="215">
                  <c:v>-4.3489199997566175E-2</c:v>
                </c:pt>
                <c:pt idx="216">
                  <c:v>1.864680000289809E-2</c:v>
                </c:pt>
                <c:pt idx="217">
                  <c:v>2.7909999997064006E-2</c:v>
                </c:pt>
                <c:pt idx="218">
                  <c:v>1.1020000019925646E-3</c:v>
                </c:pt>
                <c:pt idx="219">
                  <c:v>2.8507999959401786E-3</c:v>
                </c:pt>
                <c:pt idx="220">
                  <c:v>-3.4291999982087873E-3</c:v>
                </c:pt>
                <c:pt idx="221">
                  <c:v>-1.502680000703549E-2</c:v>
                </c:pt>
                <c:pt idx="222">
                  <c:v>-1.2026800002786331E-2</c:v>
                </c:pt>
                <c:pt idx="223">
                  <c:v>-1.1026800006220583E-2</c:v>
                </c:pt>
                <c:pt idx="224">
                  <c:v>-3.0268000045907684E-3</c:v>
                </c:pt>
                <c:pt idx="225">
                  <c:v>-2.0268000080250204E-3</c:v>
                </c:pt>
                <c:pt idx="226">
                  <c:v>4.9731999970390461E-3</c:v>
                </c:pt>
                <c:pt idx="227">
                  <c:v>9.9731999944197014E-3</c:v>
                </c:pt>
                <c:pt idx="228">
                  <c:v>-8.5580000013578683E-3</c:v>
                </c:pt>
                <c:pt idx="229">
                  <c:v>-3.4225199997308664E-2</c:v>
                </c:pt>
                <c:pt idx="230">
                  <c:v>-2.22252000021399E-2</c:v>
                </c:pt>
                <c:pt idx="231">
                  <c:v>-1.3478799999575131E-2</c:v>
                </c:pt>
                <c:pt idx="232">
                  <c:v>-3.0891999995219521E-3</c:v>
                </c:pt>
                <c:pt idx="233">
                  <c:v>-7.6240000053076074E-3</c:v>
                </c:pt>
                <c:pt idx="234">
                  <c:v>-7.6868000032845885E-3</c:v>
                </c:pt>
                <c:pt idx="235">
                  <c:v>-1.5812400008144323E-2</c:v>
                </c:pt>
                <c:pt idx="236">
                  <c:v>-1.8759600003249943E-2</c:v>
                </c:pt>
                <c:pt idx="237">
                  <c:v>-1.1759600005461834E-2</c:v>
                </c:pt>
                <c:pt idx="238">
                  <c:v>-4.7596000003977679E-3</c:v>
                </c:pt>
                <c:pt idx="239">
                  <c:v>-2.2211999967112206E-3</c:v>
                </c:pt>
                <c:pt idx="240">
                  <c:v>7.7787999980500899E-3</c:v>
                </c:pt>
                <c:pt idx="241">
                  <c:v>-1.7290800002228934E-2</c:v>
                </c:pt>
                <c:pt idx="242">
                  <c:v>-4.2319999920437112E-4</c:v>
                </c:pt>
                <c:pt idx="243">
                  <c:v>-4.881600005319342E-3</c:v>
                </c:pt>
                <c:pt idx="244">
                  <c:v>-9.4724000009591691E-3</c:v>
                </c:pt>
                <c:pt idx="245">
                  <c:v>7.4759999552043155E-4</c:v>
                </c:pt>
                <c:pt idx="246">
                  <c:v>4.2476000016904436E-3</c:v>
                </c:pt>
                <c:pt idx="247">
                  <c:v>-1.8322000003536232E-2</c:v>
                </c:pt>
                <c:pt idx="248">
                  <c:v>-1.412200000777375E-2</c:v>
                </c:pt>
                <c:pt idx="249">
                  <c:v>-1.0022000002209097E-2</c:v>
                </c:pt>
                <c:pt idx="250">
                  <c:v>-8.6220000084722415E-3</c:v>
                </c:pt>
                <c:pt idx="251">
                  <c:v>-2.2200000239536166E-4</c:v>
                </c:pt>
                <c:pt idx="252">
                  <c:v>-1.1956800000916701E-2</c:v>
                </c:pt>
                <c:pt idx="253">
                  <c:v>-8.3567999972729012E-3</c:v>
                </c:pt>
                <c:pt idx="254">
                  <c:v>-9.412800005520694E-3</c:v>
                </c:pt>
                <c:pt idx="255">
                  <c:v>-5.4128000047057867E-3</c:v>
                </c:pt>
                <c:pt idx="256">
                  <c:v>-3.0104000034043565E-3</c:v>
                </c:pt>
                <c:pt idx="257">
                  <c:v>-3.408800000033807E-2</c:v>
                </c:pt>
                <c:pt idx="258">
                  <c:v>-3.2508000003872439E-3</c:v>
                </c:pt>
                <c:pt idx="259">
                  <c:v>-1.1508000025060028E-3</c:v>
                </c:pt>
                <c:pt idx="260">
                  <c:v>2.2491999989142641E-3</c:v>
                </c:pt>
                <c:pt idx="261">
                  <c:v>-5.4480000835610554E-4</c:v>
                </c:pt>
                <c:pt idx="262">
                  <c:v>-2.5614400001359172E-2</c:v>
                </c:pt>
                <c:pt idx="263">
                  <c:v>3.185599998687394E-3</c:v>
                </c:pt>
                <c:pt idx="265">
                  <c:v>1.4923999988241121E-3</c:v>
                </c:pt>
                <c:pt idx="266">
                  <c:v>-2.8680400006123818E-2</c:v>
                </c:pt>
                <c:pt idx="268">
                  <c:v>-2.661400000215508E-2</c:v>
                </c:pt>
                <c:pt idx="270">
                  <c:v>7.8840000060154125E-4</c:v>
                </c:pt>
                <c:pt idx="272">
                  <c:v>2.0257199998013675E-2</c:v>
                </c:pt>
                <c:pt idx="273">
                  <c:v>7.8872000012779608E-3</c:v>
                </c:pt>
                <c:pt idx="276">
                  <c:v>-4.8680000036256388E-3</c:v>
                </c:pt>
                <c:pt idx="280">
                  <c:v>1.9128799998725299E-2</c:v>
                </c:pt>
                <c:pt idx="286">
                  <c:v>3.991999983554706E-4</c:v>
                </c:pt>
                <c:pt idx="288">
                  <c:v>4.3991999991703779E-3</c:v>
                </c:pt>
                <c:pt idx="290">
                  <c:v>1.1399199996958487E-2</c:v>
                </c:pt>
                <c:pt idx="292">
                  <c:v>1.5399199997773394E-2</c:v>
                </c:pt>
                <c:pt idx="297">
                  <c:v>2.1220800001174212E-2</c:v>
                </c:pt>
                <c:pt idx="299">
                  <c:v>-1.066680000803899E-2</c:v>
                </c:pt>
                <c:pt idx="301">
                  <c:v>-5.6668000033823773E-3</c:v>
                </c:pt>
                <c:pt idx="305">
                  <c:v>2.3839200002839789E-2</c:v>
                </c:pt>
                <c:pt idx="310">
                  <c:v>1.0141999991901685E-2</c:v>
                </c:pt>
                <c:pt idx="312">
                  <c:v>2.3013999998511281E-2</c:v>
                </c:pt>
                <c:pt idx="313">
                  <c:v>2.6505199995881412E-2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47-42E9-96A3-C10209607AC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1'!$F$21:$F$359</c:f>
              <c:numCache>
                <c:formatCode>General</c:formatCode>
                <c:ptCount val="339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</c:numCache>
            </c:numRef>
          </c:xVal>
          <c:yVal>
            <c:numRef>
              <c:f>'Active 1'!$J$21:$J$359</c:f>
              <c:numCache>
                <c:formatCode>General</c:formatCode>
                <c:ptCount val="339"/>
                <c:pt idx="65">
                  <c:v>-0.12065780000557425</c:v>
                </c:pt>
                <c:pt idx="112">
                  <c:v>-4.3396399996709079E-2</c:v>
                </c:pt>
                <c:pt idx="113">
                  <c:v>-4.2459199998120312E-2</c:v>
                </c:pt>
                <c:pt idx="117">
                  <c:v>-3.5920400005124975E-2</c:v>
                </c:pt>
                <c:pt idx="118">
                  <c:v>-3.552040000067791E-2</c:v>
                </c:pt>
                <c:pt idx="123">
                  <c:v>-1.6178000005311333E-2</c:v>
                </c:pt>
                <c:pt idx="124">
                  <c:v>-1.6078000000561588E-2</c:v>
                </c:pt>
                <c:pt idx="125">
                  <c:v>-6.6751999984262511E-3</c:v>
                </c:pt>
                <c:pt idx="126">
                  <c:v>-7.5199997809249908E-5</c:v>
                </c:pt>
                <c:pt idx="127">
                  <c:v>2.4631999986013398E-3</c:v>
                </c:pt>
                <c:pt idx="131">
                  <c:v>-1.1503600006108172E-2</c:v>
                </c:pt>
                <c:pt idx="132">
                  <c:v>-1.5036000040709041E-3</c:v>
                </c:pt>
                <c:pt idx="135">
                  <c:v>-4.7696000037831254E-3</c:v>
                </c:pt>
                <c:pt idx="136">
                  <c:v>2.1303999965311959E-3</c:v>
                </c:pt>
                <c:pt idx="137">
                  <c:v>-6.1672000010730699E-3</c:v>
                </c:pt>
                <c:pt idx="138">
                  <c:v>1.0327999989385717E-3</c:v>
                </c:pt>
                <c:pt idx="139">
                  <c:v>-6.1019999993732199E-3</c:v>
                </c:pt>
                <c:pt idx="140">
                  <c:v>8.9799999841488898E-4</c:v>
                </c:pt>
                <c:pt idx="143">
                  <c:v>2.3991999987629242E-3</c:v>
                </c:pt>
                <c:pt idx="144">
                  <c:v>1.9039999970118515E-3</c:v>
                </c:pt>
                <c:pt idx="150">
                  <c:v>3.3051999926101416E-3</c:v>
                </c:pt>
                <c:pt idx="164">
                  <c:v>0</c:v>
                </c:pt>
                <c:pt idx="177">
                  <c:v>1.2419999984558672E-3</c:v>
                </c:pt>
                <c:pt idx="182">
                  <c:v>3.63659999857191E-3</c:v>
                </c:pt>
                <c:pt idx="183">
                  <c:v>1.571599997987505E-3</c:v>
                </c:pt>
                <c:pt idx="193">
                  <c:v>1.4075999933993444E-3</c:v>
                </c:pt>
                <c:pt idx="208">
                  <c:v>9.6160000248346478E-4</c:v>
                </c:pt>
                <c:pt idx="209">
                  <c:v>3.5009999992325902E-3</c:v>
                </c:pt>
                <c:pt idx="210">
                  <c:v>3.7009999941801652E-3</c:v>
                </c:pt>
                <c:pt idx="264">
                  <c:v>3.185599998687394E-3</c:v>
                </c:pt>
                <c:pt idx="267">
                  <c:v>5.3195999935269356E-3</c:v>
                </c:pt>
                <c:pt idx="271">
                  <c:v>7.1907999954419211E-3</c:v>
                </c:pt>
                <c:pt idx="274">
                  <c:v>1.450519999343669E-2</c:v>
                </c:pt>
                <c:pt idx="275">
                  <c:v>8.2667999959085137E-3</c:v>
                </c:pt>
                <c:pt idx="279">
                  <c:v>1.2028800003463402E-2</c:v>
                </c:pt>
                <c:pt idx="282">
                  <c:v>1.2633599995751865E-2</c:v>
                </c:pt>
                <c:pt idx="295">
                  <c:v>1.0643200002959929E-2</c:v>
                </c:pt>
                <c:pt idx="326">
                  <c:v>1.1082799996074755E-2</c:v>
                </c:pt>
                <c:pt idx="327">
                  <c:v>1.9309799994516652E-2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47-42E9-96A3-C10209607AC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1'!$F$21:$F$3590</c:f>
              <c:numCache>
                <c:formatCode>General</c:formatCode>
                <c:ptCount val="3570"/>
                <c:pt idx="0">
                  <c:v>-17167.5</c:v>
                </c:pt>
                <c:pt idx="1">
                  <c:v>-16890</c:v>
                </c:pt>
                <c:pt idx="2">
                  <c:v>-16890</c:v>
                </c:pt>
                <c:pt idx="3">
                  <c:v>-16836</c:v>
                </c:pt>
                <c:pt idx="4">
                  <c:v>-16602</c:v>
                </c:pt>
                <c:pt idx="5">
                  <c:v>-16462.5</c:v>
                </c:pt>
                <c:pt idx="6">
                  <c:v>-16254</c:v>
                </c:pt>
                <c:pt idx="7">
                  <c:v>-16253</c:v>
                </c:pt>
                <c:pt idx="8">
                  <c:v>-16247</c:v>
                </c:pt>
                <c:pt idx="9">
                  <c:v>-16246</c:v>
                </c:pt>
                <c:pt idx="10">
                  <c:v>-15958</c:v>
                </c:pt>
                <c:pt idx="11">
                  <c:v>-15945</c:v>
                </c:pt>
                <c:pt idx="12">
                  <c:v>-15941.5</c:v>
                </c:pt>
                <c:pt idx="13">
                  <c:v>-15939</c:v>
                </c:pt>
                <c:pt idx="14">
                  <c:v>-15911</c:v>
                </c:pt>
                <c:pt idx="15">
                  <c:v>-15871</c:v>
                </c:pt>
                <c:pt idx="16">
                  <c:v>-15844</c:v>
                </c:pt>
                <c:pt idx="17">
                  <c:v>-15610</c:v>
                </c:pt>
                <c:pt idx="18">
                  <c:v>-15609</c:v>
                </c:pt>
                <c:pt idx="19">
                  <c:v>-15576</c:v>
                </c:pt>
                <c:pt idx="20">
                  <c:v>-15575</c:v>
                </c:pt>
                <c:pt idx="21">
                  <c:v>-15562</c:v>
                </c:pt>
                <c:pt idx="22">
                  <c:v>-15342</c:v>
                </c:pt>
                <c:pt idx="23">
                  <c:v>-15275</c:v>
                </c:pt>
                <c:pt idx="24">
                  <c:v>-15267</c:v>
                </c:pt>
                <c:pt idx="25">
                  <c:v>-15254</c:v>
                </c:pt>
                <c:pt idx="26">
                  <c:v>-15248</c:v>
                </c:pt>
                <c:pt idx="27">
                  <c:v>-15220</c:v>
                </c:pt>
                <c:pt idx="28">
                  <c:v>-15029</c:v>
                </c:pt>
                <c:pt idx="29">
                  <c:v>-14699</c:v>
                </c:pt>
                <c:pt idx="30">
                  <c:v>-14698</c:v>
                </c:pt>
                <c:pt idx="31">
                  <c:v>-14652</c:v>
                </c:pt>
                <c:pt idx="32">
                  <c:v>-14651</c:v>
                </c:pt>
                <c:pt idx="33">
                  <c:v>-14625</c:v>
                </c:pt>
                <c:pt idx="34">
                  <c:v>-14624</c:v>
                </c:pt>
                <c:pt idx="35">
                  <c:v>-14618</c:v>
                </c:pt>
                <c:pt idx="36">
                  <c:v>-14605</c:v>
                </c:pt>
                <c:pt idx="37">
                  <c:v>-14604</c:v>
                </c:pt>
                <c:pt idx="38">
                  <c:v>-14591</c:v>
                </c:pt>
                <c:pt idx="39">
                  <c:v>-14576</c:v>
                </c:pt>
                <c:pt idx="40">
                  <c:v>-14570</c:v>
                </c:pt>
                <c:pt idx="41">
                  <c:v>-14550</c:v>
                </c:pt>
                <c:pt idx="42">
                  <c:v>-10222</c:v>
                </c:pt>
                <c:pt idx="43">
                  <c:v>-10222</c:v>
                </c:pt>
                <c:pt idx="44">
                  <c:v>-10175</c:v>
                </c:pt>
                <c:pt idx="45">
                  <c:v>-9887</c:v>
                </c:pt>
                <c:pt idx="46">
                  <c:v>-9552</c:v>
                </c:pt>
                <c:pt idx="47">
                  <c:v>-9552</c:v>
                </c:pt>
                <c:pt idx="48">
                  <c:v>-9525</c:v>
                </c:pt>
                <c:pt idx="49">
                  <c:v>-8900</c:v>
                </c:pt>
                <c:pt idx="50">
                  <c:v>-8887</c:v>
                </c:pt>
                <c:pt idx="51">
                  <c:v>-8832</c:v>
                </c:pt>
                <c:pt idx="52">
                  <c:v>-8627</c:v>
                </c:pt>
                <c:pt idx="53">
                  <c:v>-8627</c:v>
                </c:pt>
                <c:pt idx="54">
                  <c:v>-8594</c:v>
                </c:pt>
                <c:pt idx="55">
                  <c:v>-8594</c:v>
                </c:pt>
                <c:pt idx="56">
                  <c:v>-8578</c:v>
                </c:pt>
                <c:pt idx="57">
                  <c:v>-8283</c:v>
                </c:pt>
                <c:pt idx="58">
                  <c:v>-7970</c:v>
                </c:pt>
                <c:pt idx="59">
                  <c:v>-7970</c:v>
                </c:pt>
                <c:pt idx="60">
                  <c:v>-7957</c:v>
                </c:pt>
                <c:pt idx="61">
                  <c:v>-7950</c:v>
                </c:pt>
                <c:pt idx="62">
                  <c:v>-7950</c:v>
                </c:pt>
                <c:pt idx="63">
                  <c:v>-7950</c:v>
                </c:pt>
                <c:pt idx="64">
                  <c:v>-7891.5</c:v>
                </c:pt>
                <c:pt idx="65">
                  <c:v>-7610.5</c:v>
                </c:pt>
                <c:pt idx="66">
                  <c:v>-7569.5</c:v>
                </c:pt>
                <c:pt idx="67">
                  <c:v>-7569.5</c:v>
                </c:pt>
                <c:pt idx="68">
                  <c:v>-7283.5</c:v>
                </c:pt>
                <c:pt idx="69">
                  <c:v>-7283.5</c:v>
                </c:pt>
                <c:pt idx="70">
                  <c:v>-7283.5</c:v>
                </c:pt>
                <c:pt idx="71">
                  <c:v>-7283.5</c:v>
                </c:pt>
                <c:pt idx="72">
                  <c:v>-7282.5</c:v>
                </c:pt>
                <c:pt idx="73">
                  <c:v>-7255.5</c:v>
                </c:pt>
                <c:pt idx="74">
                  <c:v>-7019</c:v>
                </c:pt>
                <c:pt idx="75">
                  <c:v>-7019</c:v>
                </c:pt>
                <c:pt idx="76">
                  <c:v>-7019</c:v>
                </c:pt>
                <c:pt idx="77">
                  <c:v>-7019</c:v>
                </c:pt>
                <c:pt idx="78">
                  <c:v>-7005</c:v>
                </c:pt>
                <c:pt idx="79">
                  <c:v>-6738</c:v>
                </c:pt>
                <c:pt idx="80">
                  <c:v>-6697</c:v>
                </c:pt>
                <c:pt idx="81">
                  <c:v>-6697</c:v>
                </c:pt>
                <c:pt idx="82">
                  <c:v>-6411</c:v>
                </c:pt>
                <c:pt idx="83">
                  <c:v>-6411</c:v>
                </c:pt>
                <c:pt idx="84">
                  <c:v>-6411</c:v>
                </c:pt>
                <c:pt idx="85">
                  <c:v>-6411</c:v>
                </c:pt>
                <c:pt idx="86">
                  <c:v>-6410</c:v>
                </c:pt>
                <c:pt idx="87">
                  <c:v>-6383</c:v>
                </c:pt>
                <c:pt idx="88">
                  <c:v>-6377</c:v>
                </c:pt>
                <c:pt idx="89">
                  <c:v>-6335</c:v>
                </c:pt>
                <c:pt idx="90">
                  <c:v>-6102</c:v>
                </c:pt>
                <c:pt idx="91">
                  <c:v>-6102</c:v>
                </c:pt>
                <c:pt idx="92">
                  <c:v>-6101.5</c:v>
                </c:pt>
                <c:pt idx="93">
                  <c:v>-6095</c:v>
                </c:pt>
                <c:pt idx="94">
                  <c:v>-6095</c:v>
                </c:pt>
                <c:pt idx="95">
                  <c:v>-6095</c:v>
                </c:pt>
                <c:pt idx="96">
                  <c:v>-6095</c:v>
                </c:pt>
                <c:pt idx="97">
                  <c:v>-6048</c:v>
                </c:pt>
                <c:pt idx="98">
                  <c:v>-6048</c:v>
                </c:pt>
                <c:pt idx="99">
                  <c:v>-6021</c:v>
                </c:pt>
                <c:pt idx="100">
                  <c:v>-5739</c:v>
                </c:pt>
                <c:pt idx="101">
                  <c:v>-5712</c:v>
                </c:pt>
                <c:pt idx="102">
                  <c:v>-5479</c:v>
                </c:pt>
                <c:pt idx="103">
                  <c:v>-5479</c:v>
                </c:pt>
                <c:pt idx="104">
                  <c:v>-5377</c:v>
                </c:pt>
                <c:pt idx="105">
                  <c:v>-5377</c:v>
                </c:pt>
                <c:pt idx="106">
                  <c:v>-5377</c:v>
                </c:pt>
                <c:pt idx="107">
                  <c:v>-5116</c:v>
                </c:pt>
                <c:pt idx="108">
                  <c:v>-5116</c:v>
                </c:pt>
                <c:pt idx="109">
                  <c:v>-5116</c:v>
                </c:pt>
                <c:pt idx="110">
                  <c:v>-5089</c:v>
                </c:pt>
                <c:pt idx="111">
                  <c:v>-4829</c:v>
                </c:pt>
                <c:pt idx="112">
                  <c:v>-4199</c:v>
                </c:pt>
                <c:pt idx="113">
                  <c:v>-4172</c:v>
                </c:pt>
                <c:pt idx="114">
                  <c:v>-4138</c:v>
                </c:pt>
                <c:pt idx="115">
                  <c:v>-4124</c:v>
                </c:pt>
                <c:pt idx="116">
                  <c:v>-4124</c:v>
                </c:pt>
                <c:pt idx="117">
                  <c:v>-3789</c:v>
                </c:pt>
                <c:pt idx="118">
                  <c:v>-3789</c:v>
                </c:pt>
                <c:pt idx="119">
                  <c:v>-3179</c:v>
                </c:pt>
                <c:pt idx="120">
                  <c:v>-3159</c:v>
                </c:pt>
                <c:pt idx="121">
                  <c:v>-3159</c:v>
                </c:pt>
                <c:pt idx="122">
                  <c:v>-3159</c:v>
                </c:pt>
                <c:pt idx="123">
                  <c:v>-3105</c:v>
                </c:pt>
                <c:pt idx="124">
                  <c:v>-3105</c:v>
                </c:pt>
                <c:pt idx="125">
                  <c:v>-2232</c:v>
                </c:pt>
                <c:pt idx="126">
                  <c:v>-2232</c:v>
                </c:pt>
                <c:pt idx="127">
                  <c:v>-2188</c:v>
                </c:pt>
                <c:pt idx="128">
                  <c:v>-1926</c:v>
                </c:pt>
                <c:pt idx="129">
                  <c:v>-1899</c:v>
                </c:pt>
                <c:pt idx="130">
                  <c:v>-1612</c:v>
                </c:pt>
                <c:pt idx="131">
                  <c:v>-1301</c:v>
                </c:pt>
                <c:pt idx="132">
                  <c:v>-1301</c:v>
                </c:pt>
                <c:pt idx="133">
                  <c:v>-1276</c:v>
                </c:pt>
                <c:pt idx="134">
                  <c:v>-1243</c:v>
                </c:pt>
                <c:pt idx="135">
                  <c:v>-986</c:v>
                </c:pt>
                <c:pt idx="136">
                  <c:v>-986</c:v>
                </c:pt>
                <c:pt idx="137">
                  <c:v>-952</c:v>
                </c:pt>
                <c:pt idx="138">
                  <c:v>-952</c:v>
                </c:pt>
                <c:pt idx="139">
                  <c:v>-945</c:v>
                </c:pt>
                <c:pt idx="140">
                  <c:v>-945</c:v>
                </c:pt>
                <c:pt idx="141">
                  <c:v>-880</c:v>
                </c:pt>
                <c:pt idx="142">
                  <c:v>-880</c:v>
                </c:pt>
                <c:pt idx="143">
                  <c:v>-678</c:v>
                </c:pt>
                <c:pt idx="144">
                  <c:v>-610</c:v>
                </c:pt>
                <c:pt idx="145">
                  <c:v>-606</c:v>
                </c:pt>
                <c:pt idx="146">
                  <c:v>-605</c:v>
                </c:pt>
                <c:pt idx="147">
                  <c:v>-600</c:v>
                </c:pt>
                <c:pt idx="148">
                  <c:v>-592</c:v>
                </c:pt>
                <c:pt idx="149">
                  <c:v>-538</c:v>
                </c:pt>
                <c:pt idx="150">
                  <c:v>-343</c:v>
                </c:pt>
                <c:pt idx="151">
                  <c:v>-298</c:v>
                </c:pt>
                <c:pt idx="152">
                  <c:v>-291</c:v>
                </c:pt>
                <c:pt idx="153">
                  <c:v>-277</c:v>
                </c:pt>
                <c:pt idx="154">
                  <c:v>-270</c:v>
                </c:pt>
                <c:pt idx="155">
                  <c:v>-264</c:v>
                </c:pt>
                <c:pt idx="156">
                  <c:v>-264</c:v>
                </c:pt>
                <c:pt idx="157">
                  <c:v>-257</c:v>
                </c:pt>
                <c:pt idx="158">
                  <c:v>-257</c:v>
                </c:pt>
                <c:pt idx="159">
                  <c:v>-230</c:v>
                </c:pt>
                <c:pt idx="160">
                  <c:v>-17</c:v>
                </c:pt>
                <c:pt idx="161">
                  <c:v>-17</c:v>
                </c:pt>
                <c:pt idx="162">
                  <c:v>-17</c:v>
                </c:pt>
                <c:pt idx="163">
                  <c:v>-3</c:v>
                </c:pt>
                <c:pt idx="164">
                  <c:v>0</c:v>
                </c:pt>
                <c:pt idx="165">
                  <c:v>292</c:v>
                </c:pt>
                <c:pt idx="166">
                  <c:v>292</c:v>
                </c:pt>
                <c:pt idx="167">
                  <c:v>292</c:v>
                </c:pt>
                <c:pt idx="168">
                  <c:v>292</c:v>
                </c:pt>
                <c:pt idx="169">
                  <c:v>292</c:v>
                </c:pt>
                <c:pt idx="170">
                  <c:v>292</c:v>
                </c:pt>
                <c:pt idx="171">
                  <c:v>292</c:v>
                </c:pt>
                <c:pt idx="172">
                  <c:v>299</c:v>
                </c:pt>
                <c:pt idx="173">
                  <c:v>299</c:v>
                </c:pt>
                <c:pt idx="174">
                  <c:v>312</c:v>
                </c:pt>
                <c:pt idx="175">
                  <c:v>312</c:v>
                </c:pt>
                <c:pt idx="176">
                  <c:v>340</c:v>
                </c:pt>
                <c:pt idx="177">
                  <c:v>345</c:v>
                </c:pt>
                <c:pt idx="178">
                  <c:v>607</c:v>
                </c:pt>
                <c:pt idx="179">
                  <c:v>607</c:v>
                </c:pt>
                <c:pt idx="180">
                  <c:v>607</c:v>
                </c:pt>
                <c:pt idx="181">
                  <c:v>607</c:v>
                </c:pt>
                <c:pt idx="182">
                  <c:v>643.5</c:v>
                </c:pt>
                <c:pt idx="183">
                  <c:v>681</c:v>
                </c:pt>
                <c:pt idx="184">
                  <c:v>915</c:v>
                </c:pt>
                <c:pt idx="185">
                  <c:v>915</c:v>
                </c:pt>
                <c:pt idx="186">
                  <c:v>915</c:v>
                </c:pt>
                <c:pt idx="187">
                  <c:v>915</c:v>
                </c:pt>
                <c:pt idx="188">
                  <c:v>935</c:v>
                </c:pt>
                <c:pt idx="189">
                  <c:v>935</c:v>
                </c:pt>
                <c:pt idx="190">
                  <c:v>935</c:v>
                </c:pt>
                <c:pt idx="191">
                  <c:v>935</c:v>
                </c:pt>
                <c:pt idx="192">
                  <c:v>936</c:v>
                </c:pt>
                <c:pt idx="193">
                  <c:v>941</c:v>
                </c:pt>
                <c:pt idx="194">
                  <c:v>942</c:v>
                </c:pt>
                <c:pt idx="195">
                  <c:v>942</c:v>
                </c:pt>
                <c:pt idx="196">
                  <c:v>942</c:v>
                </c:pt>
                <c:pt idx="197">
                  <c:v>942</c:v>
                </c:pt>
                <c:pt idx="198">
                  <c:v>942</c:v>
                </c:pt>
                <c:pt idx="199">
                  <c:v>942</c:v>
                </c:pt>
                <c:pt idx="200">
                  <c:v>942</c:v>
                </c:pt>
                <c:pt idx="201">
                  <c:v>942</c:v>
                </c:pt>
                <c:pt idx="202">
                  <c:v>942</c:v>
                </c:pt>
                <c:pt idx="203">
                  <c:v>942</c:v>
                </c:pt>
                <c:pt idx="204">
                  <c:v>942</c:v>
                </c:pt>
                <c:pt idx="205">
                  <c:v>942</c:v>
                </c:pt>
                <c:pt idx="206">
                  <c:v>942</c:v>
                </c:pt>
                <c:pt idx="207">
                  <c:v>942</c:v>
                </c:pt>
                <c:pt idx="208">
                  <c:v>956</c:v>
                </c:pt>
                <c:pt idx="209">
                  <c:v>972.5</c:v>
                </c:pt>
                <c:pt idx="210">
                  <c:v>972.5</c:v>
                </c:pt>
                <c:pt idx="211">
                  <c:v>1304</c:v>
                </c:pt>
                <c:pt idx="212">
                  <c:v>1613</c:v>
                </c:pt>
                <c:pt idx="213">
                  <c:v>1626</c:v>
                </c:pt>
                <c:pt idx="214">
                  <c:v>1633</c:v>
                </c:pt>
                <c:pt idx="215">
                  <c:v>1653</c:v>
                </c:pt>
                <c:pt idx="216">
                  <c:v>1913</c:v>
                </c:pt>
                <c:pt idx="217">
                  <c:v>1975</c:v>
                </c:pt>
                <c:pt idx="218">
                  <c:v>2195</c:v>
                </c:pt>
                <c:pt idx="219">
                  <c:v>2303</c:v>
                </c:pt>
                <c:pt idx="220">
                  <c:v>2503</c:v>
                </c:pt>
                <c:pt idx="221">
                  <c:v>2537</c:v>
                </c:pt>
                <c:pt idx="222">
                  <c:v>2537</c:v>
                </c:pt>
                <c:pt idx="223">
                  <c:v>2537</c:v>
                </c:pt>
                <c:pt idx="224">
                  <c:v>2537</c:v>
                </c:pt>
                <c:pt idx="225">
                  <c:v>2537</c:v>
                </c:pt>
                <c:pt idx="226">
                  <c:v>2537</c:v>
                </c:pt>
                <c:pt idx="227">
                  <c:v>2537</c:v>
                </c:pt>
                <c:pt idx="228">
                  <c:v>2845</c:v>
                </c:pt>
                <c:pt idx="229">
                  <c:v>2893</c:v>
                </c:pt>
                <c:pt idx="230">
                  <c:v>2893</c:v>
                </c:pt>
                <c:pt idx="231">
                  <c:v>2967</c:v>
                </c:pt>
                <c:pt idx="232">
                  <c:v>3153</c:v>
                </c:pt>
                <c:pt idx="233">
                  <c:v>3160</c:v>
                </c:pt>
                <c:pt idx="234">
                  <c:v>3187</c:v>
                </c:pt>
                <c:pt idx="235">
                  <c:v>3241</c:v>
                </c:pt>
                <c:pt idx="236">
                  <c:v>3489</c:v>
                </c:pt>
                <c:pt idx="237">
                  <c:v>3489</c:v>
                </c:pt>
                <c:pt idx="238">
                  <c:v>3489</c:v>
                </c:pt>
                <c:pt idx="239">
                  <c:v>3783</c:v>
                </c:pt>
                <c:pt idx="240">
                  <c:v>3783</c:v>
                </c:pt>
                <c:pt idx="241">
                  <c:v>3797</c:v>
                </c:pt>
                <c:pt idx="242">
                  <c:v>3838</c:v>
                </c:pt>
                <c:pt idx="243">
                  <c:v>3844</c:v>
                </c:pt>
                <c:pt idx="244">
                  <c:v>3891</c:v>
                </c:pt>
                <c:pt idx="245">
                  <c:v>4091</c:v>
                </c:pt>
                <c:pt idx="246">
                  <c:v>4091</c:v>
                </c:pt>
                <c:pt idx="247">
                  <c:v>4105</c:v>
                </c:pt>
                <c:pt idx="248">
                  <c:v>4105</c:v>
                </c:pt>
                <c:pt idx="249">
                  <c:v>4105</c:v>
                </c:pt>
                <c:pt idx="250">
                  <c:v>4105</c:v>
                </c:pt>
                <c:pt idx="251">
                  <c:v>4105</c:v>
                </c:pt>
                <c:pt idx="252">
                  <c:v>4112</c:v>
                </c:pt>
                <c:pt idx="253">
                  <c:v>4112</c:v>
                </c:pt>
                <c:pt idx="254">
                  <c:v>4152</c:v>
                </c:pt>
                <c:pt idx="255">
                  <c:v>4152</c:v>
                </c:pt>
                <c:pt idx="256">
                  <c:v>4186</c:v>
                </c:pt>
                <c:pt idx="257">
                  <c:v>4420</c:v>
                </c:pt>
                <c:pt idx="258">
                  <c:v>4447</c:v>
                </c:pt>
                <c:pt idx="259">
                  <c:v>4447</c:v>
                </c:pt>
                <c:pt idx="260">
                  <c:v>4447</c:v>
                </c:pt>
                <c:pt idx="261">
                  <c:v>4782</c:v>
                </c:pt>
                <c:pt idx="262">
                  <c:v>4796</c:v>
                </c:pt>
                <c:pt idx="263">
                  <c:v>4796</c:v>
                </c:pt>
                <c:pt idx="264">
                  <c:v>4796</c:v>
                </c:pt>
                <c:pt idx="265">
                  <c:v>4809</c:v>
                </c:pt>
                <c:pt idx="266">
                  <c:v>5111</c:v>
                </c:pt>
                <c:pt idx="267">
                  <c:v>5111</c:v>
                </c:pt>
                <c:pt idx="268">
                  <c:v>5385</c:v>
                </c:pt>
                <c:pt idx="269">
                  <c:v>5411</c:v>
                </c:pt>
                <c:pt idx="270">
                  <c:v>5419</c:v>
                </c:pt>
                <c:pt idx="271">
                  <c:v>5453</c:v>
                </c:pt>
                <c:pt idx="272">
                  <c:v>5727</c:v>
                </c:pt>
                <c:pt idx="273">
                  <c:v>6152</c:v>
                </c:pt>
                <c:pt idx="274">
                  <c:v>6157</c:v>
                </c:pt>
                <c:pt idx="275">
                  <c:v>6363</c:v>
                </c:pt>
                <c:pt idx="276">
                  <c:v>6370</c:v>
                </c:pt>
                <c:pt idx="277">
                  <c:v>6624</c:v>
                </c:pt>
                <c:pt idx="278">
                  <c:v>6651</c:v>
                </c:pt>
                <c:pt idx="279">
                  <c:v>6658</c:v>
                </c:pt>
                <c:pt idx="280">
                  <c:v>6658</c:v>
                </c:pt>
                <c:pt idx="281">
                  <c:v>6705</c:v>
                </c:pt>
                <c:pt idx="282">
                  <c:v>6726</c:v>
                </c:pt>
                <c:pt idx="283">
                  <c:v>6768</c:v>
                </c:pt>
                <c:pt idx="284">
                  <c:v>7016</c:v>
                </c:pt>
                <c:pt idx="285">
                  <c:v>7079</c:v>
                </c:pt>
                <c:pt idx="286">
                  <c:v>7322</c:v>
                </c:pt>
                <c:pt idx="287">
                  <c:v>7322</c:v>
                </c:pt>
                <c:pt idx="288">
                  <c:v>7322</c:v>
                </c:pt>
                <c:pt idx="289">
                  <c:v>7322</c:v>
                </c:pt>
                <c:pt idx="290">
                  <c:v>7322</c:v>
                </c:pt>
                <c:pt idx="291">
                  <c:v>7322</c:v>
                </c:pt>
                <c:pt idx="292">
                  <c:v>7322</c:v>
                </c:pt>
                <c:pt idx="293">
                  <c:v>7326</c:v>
                </c:pt>
                <c:pt idx="294">
                  <c:v>7340</c:v>
                </c:pt>
                <c:pt idx="295">
                  <c:v>7362</c:v>
                </c:pt>
                <c:pt idx="296">
                  <c:v>7374</c:v>
                </c:pt>
                <c:pt idx="297">
                  <c:v>7628</c:v>
                </c:pt>
                <c:pt idx="298">
                  <c:v>7628</c:v>
                </c:pt>
                <c:pt idx="299">
                  <c:v>7637</c:v>
                </c:pt>
                <c:pt idx="300">
                  <c:v>7637</c:v>
                </c:pt>
                <c:pt idx="301">
                  <c:v>7637</c:v>
                </c:pt>
                <c:pt idx="302">
                  <c:v>7637</c:v>
                </c:pt>
                <c:pt idx="303">
                  <c:v>7677</c:v>
                </c:pt>
                <c:pt idx="304">
                  <c:v>7678</c:v>
                </c:pt>
                <c:pt idx="305">
                  <c:v>7972</c:v>
                </c:pt>
                <c:pt idx="306">
                  <c:v>7992</c:v>
                </c:pt>
                <c:pt idx="307">
                  <c:v>8019</c:v>
                </c:pt>
                <c:pt idx="308">
                  <c:v>8019</c:v>
                </c:pt>
                <c:pt idx="309">
                  <c:v>8260</c:v>
                </c:pt>
                <c:pt idx="310">
                  <c:v>8595</c:v>
                </c:pt>
                <c:pt idx="311">
                  <c:v>8595</c:v>
                </c:pt>
                <c:pt idx="312">
                  <c:v>8615</c:v>
                </c:pt>
                <c:pt idx="313">
                  <c:v>8657</c:v>
                </c:pt>
                <c:pt idx="314">
                  <c:v>8914.5</c:v>
                </c:pt>
                <c:pt idx="315">
                  <c:v>8917</c:v>
                </c:pt>
                <c:pt idx="316">
                  <c:v>8919.5</c:v>
                </c:pt>
                <c:pt idx="317">
                  <c:v>8924</c:v>
                </c:pt>
                <c:pt idx="318">
                  <c:v>8930</c:v>
                </c:pt>
                <c:pt idx="319">
                  <c:v>8950</c:v>
                </c:pt>
                <c:pt idx="320">
                  <c:v>9259.5</c:v>
                </c:pt>
                <c:pt idx="321">
                  <c:v>9313</c:v>
                </c:pt>
                <c:pt idx="322">
                  <c:v>9553</c:v>
                </c:pt>
                <c:pt idx="323">
                  <c:v>9848</c:v>
                </c:pt>
                <c:pt idx="324">
                  <c:v>9851</c:v>
                </c:pt>
                <c:pt idx="325">
                  <c:v>9851</c:v>
                </c:pt>
                <c:pt idx="326">
                  <c:v>9923</c:v>
                </c:pt>
                <c:pt idx="327">
                  <c:v>10180.5</c:v>
                </c:pt>
                <c:pt idx="328">
                  <c:v>10197</c:v>
                </c:pt>
                <c:pt idx="329">
                  <c:v>10569</c:v>
                </c:pt>
                <c:pt idx="330">
                  <c:v>10870</c:v>
                </c:pt>
                <c:pt idx="331">
                  <c:v>11142</c:v>
                </c:pt>
                <c:pt idx="332">
                  <c:v>11479</c:v>
                </c:pt>
                <c:pt idx="333">
                  <c:v>11155</c:v>
                </c:pt>
                <c:pt idx="334">
                  <c:v>11135</c:v>
                </c:pt>
                <c:pt idx="335">
                  <c:v>11135</c:v>
                </c:pt>
                <c:pt idx="336">
                  <c:v>12091</c:v>
                </c:pt>
                <c:pt idx="337">
                  <c:v>12091</c:v>
                </c:pt>
                <c:pt idx="338">
                  <c:v>12091</c:v>
                </c:pt>
                <c:pt idx="339">
                  <c:v>12195</c:v>
                </c:pt>
                <c:pt idx="340">
                  <c:v>12429</c:v>
                </c:pt>
              </c:numCache>
            </c:numRef>
          </c:xVal>
          <c:yVal>
            <c:numRef>
              <c:f>'Active 1'!$K$21:$K$3590</c:f>
              <c:numCache>
                <c:formatCode>General</c:formatCode>
                <c:ptCount val="3570"/>
                <c:pt idx="116">
                  <c:v>-4.1226399996958207E-2</c:v>
                </c:pt>
                <c:pt idx="269">
                  <c:v>7.3995999991893768E-3</c:v>
                </c:pt>
                <c:pt idx="277">
                  <c:v>9.9263999945833348E-3</c:v>
                </c:pt>
                <c:pt idx="278">
                  <c:v>1.2763599996105768E-2</c:v>
                </c:pt>
                <c:pt idx="281">
                  <c:v>1.223799999570474E-2</c:v>
                </c:pt>
                <c:pt idx="283">
                  <c:v>1.2324799994530622E-2</c:v>
                </c:pt>
                <c:pt idx="284">
                  <c:v>1.3077600000542589E-2</c:v>
                </c:pt>
                <c:pt idx="285">
                  <c:v>1.6464399996038992E-2</c:v>
                </c:pt>
                <c:pt idx="287">
                  <c:v>7.8919999941717833E-4</c:v>
                </c:pt>
                <c:pt idx="289">
                  <c:v>4.9491999961901456E-3</c:v>
                </c:pt>
                <c:pt idx="291">
                  <c:v>1.189919999887934E-2</c:v>
                </c:pt>
                <c:pt idx="293">
                  <c:v>1.8093599996063858E-2</c:v>
                </c:pt>
                <c:pt idx="294">
                  <c:v>1.8223999992187601E-2</c:v>
                </c:pt>
                <c:pt idx="296">
                  <c:v>1.9926399996620603E-2</c:v>
                </c:pt>
                <c:pt idx="298">
                  <c:v>2.1220800001174212E-2</c:v>
                </c:pt>
                <c:pt idx="300">
                  <c:v>-9.8268000074313022E-3</c:v>
                </c:pt>
                <c:pt idx="302">
                  <c:v>-5.6268000043928623E-3</c:v>
                </c:pt>
                <c:pt idx="303">
                  <c:v>2.1237199995084666E-2</c:v>
                </c:pt>
                <c:pt idx="304">
                  <c:v>2.2170799995365087E-2</c:v>
                </c:pt>
                <c:pt idx="306">
                  <c:v>2.3611199991137255E-2</c:v>
                </c:pt>
                <c:pt idx="307">
                  <c:v>2.4448399992252234E-2</c:v>
                </c:pt>
                <c:pt idx="308">
                  <c:v>2.4528399990231264E-2</c:v>
                </c:pt>
                <c:pt idx="309">
                  <c:v>2.4735999999393243E-2</c:v>
                </c:pt>
                <c:pt idx="311">
                  <c:v>2.2841999998490792E-2</c:v>
                </c:pt>
                <c:pt idx="314">
                  <c:v>2.3232199993799441E-2</c:v>
                </c:pt>
                <c:pt idx="315">
                  <c:v>1.9741199997952208E-2</c:v>
                </c:pt>
                <c:pt idx="316">
                  <c:v>1.2150199996540323E-2</c:v>
                </c:pt>
                <c:pt idx="317">
                  <c:v>1.9606399997428525E-2</c:v>
                </c:pt>
                <c:pt idx="318">
                  <c:v>2.0547999993141275E-2</c:v>
                </c:pt>
                <c:pt idx="319">
                  <c:v>1.9220000001951121E-2</c:v>
                </c:pt>
                <c:pt idx="320">
                  <c:v>1.3674199995875824E-2</c:v>
                </c:pt>
                <c:pt idx="321">
                  <c:v>1.505679999536369E-2</c:v>
                </c:pt>
                <c:pt idx="322">
                  <c:v>1.2250799998582806E-2</c:v>
                </c:pt>
                <c:pt idx="323">
                  <c:v>1.141279999865219E-2</c:v>
                </c:pt>
                <c:pt idx="324">
                  <c:v>1.2083599998732097E-2</c:v>
                </c:pt>
                <c:pt idx="325">
                  <c:v>1.2083599998732097E-2</c:v>
                </c:pt>
                <c:pt idx="328">
                  <c:v>1.4649199998530094E-2</c:v>
                </c:pt>
                <c:pt idx="329">
                  <c:v>1.9028399998205714E-2</c:v>
                </c:pt>
                <c:pt idx="330">
                  <c:v>2.1332000003894791E-2</c:v>
                </c:pt>
                <c:pt idx="331">
                  <c:v>2.3651199997402728E-2</c:v>
                </c:pt>
                <c:pt idx="332">
                  <c:v>2.9304399991815444E-2</c:v>
                </c:pt>
                <c:pt idx="333">
                  <c:v>2.3757999995723367E-2</c:v>
                </c:pt>
                <c:pt idx="334">
                  <c:v>2.3856000218074769E-2</c:v>
                </c:pt>
                <c:pt idx="335">
                  <c:v>2.3875999904703349E-2</c:v>
                </c:pt>
                <c:pt idx="336">
                  <c:v>2.8347599989501759E-2</c:v>
                </c:pt>
                <c:pt idx="337">
                  <c:v>3.0047599990211893E-2</c:v>
                </c:pt>
                <c:pt idx="338">
                  <c:v>3.2447599995066412E-2</c:v>
                </c:pt>
                <c:pt idx="339">
                  <c:v>4.210199981025653E-2</c:v>
                </c:pt>
                <c:pt idx="340">
                  <c:v>4.1324399993754923E-2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47-42E9-96A3-C10209607AC4}"/>
            </c:ext>
          </c:extLst>
        </c:ser>
        <c:ser>
          <c:idx val="4"/>
          <c:order val="4"/>
          <c:tx>
            <c:strRef>
              <c:f>'Active 1'!$AX$1</c:f>
              <c:strCache>
                <c:ptCount val="1"/>
                <c:pt idx="0">
                  <c:v>Q.+LTE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1'!$AW$2:$AW$67</c:f>
              <c:numCache>
                <c:formatCode>General</c:formatCode>
                <c:ptCount val="66"/>
                <c:pt idx="0">
                  <c:v>-20000</c:v>
                </c:pt>
                <c:pt idx="1">
                  <c:v>-19500</c:v>
                </c:pt>
                <c:pt idx="2">
                  <c:v>-19000</c:v>
                </c:pt>
                <c:pt idx="3">
                  <c:v>-18500</c:v>
                </c:pt>
                <c:pt idx="4">
                  <c:v>-18000</c:v>
                </c:pt>
                <c:pt idx="5">
                  <c:v>-17500</c:v>
                </c:pt>
                <c:pt idx="6">
                  <c:v>-17000</c:v>
                </c:pt>
                <c:pt idx="7">
                  <c:v>-16500</c:v>
                </c:pt>
                <c:pt idx="8">
                  <c:v>-16000</c:v>
                </c:pt>
                <c:pt idx="9">
                  <c:v>-15500</c:v>
                </c:pt>
                <c:pt idx="10">
                  <c:v>-15000</c:v>
                </c:pt>
                <c:pt idx="11">
                  <c:v>-14500</c:v>
                </c:pt>
                <c:pt idx="12">
                  <c:v>-14000</c:v>
                </c:pt>
                <c:pt idx="13">
                  <c:v>-13500</c:v>
                </c:pt>
                <c:pt idx="14">
                  <c:v>-13000</c:v>
                </c:pt>
                <c:pt idx="15">
                  <c:v>-12500</c:v>
                </c:pt>
                <c:pt idx="16">
                  <c:v>-12000</c:v>
                </c:pt>
                <c:pt idx="17">
                  <c:v>-11500</c:v>
                </c:pt>
                <c:pt idx="18">
                  <c:v>-11000</c:v>
                </c:pt>
                <c:pt idx="19">
                  <c:v>-10500</c:v>
                </c:pt>
                <c:pt idx="20">
                  <c:v>-10000</c:v>
                </c:pt>
                <c:pt idx="21">
                  <c:v>-9500</c:v>
                </c:pt>
                <c:pt idx="22">
                  <c:v>-9000</c:v>
                </c:pt>
                <c:pt idx="23">
                  <c:v>-8500</c:v>
                </c:pt>
                <c:pt idx="24">
                  <c:v>-8000</c:v>
                </c:pt>
                <c:pt idx="25">
                  <c:v>-7500</c:v>
                </c:pt>
                <c:pt idx="26">
                  <c:v>-7000</c:v>
                </c:pt>
                <c:pt idx="27">
                  <c:v>-6500</c:v>
                </c:pt>
                <c:pt idx="28">
                  <c:v>-6000</c:v>
                </c:pt>
                <c:pt idx="29">
                  <c:v>-5500</c:v>
                </c:pt>
                <c:pt idx="30">
                  <c:v>-5000</c:v>
                </c:pt>
                <c:pt idx="31">
                  <c:v>-4500</c:v>
                </c:pt>
                <c:pt idx="32">
                  <c:v>-4000</c:v>
                </c:pt>
                <c:pt idx="33">
                  <c:v>-3500</c:v>
                </c:pt>
                <c:pt idx="34">
                  <c:v>-3000</c:v>
                </c:pt>
                <c:pt idx="35">
                  <c:v>-2500</c:v>
                </c:pt>
                <c:pt idx="36">
                  <c:v>-2000</c:v>
                </c:pt>
                <c:pt idx="37">
                  <c:v>-1500</c:v>
                </c:pt>
                <c:pt idx="38">
                  <c:v>-1000</c:v>
                </c:pt>
                <c:pt idx="39">
                  <c:v>-500</c:v>
                </c:pt>
                <c:pt idx="40">
                  <c:v>0</c:v>
                </c:pt>
                <c:pt idx="41">
                  <c:v>500</c:v>
                </c:pt>
                <c:pt idx="42">
                  <c:v>1000</c:v>
                </c:pt>
                <c:pt idx="43">
                  <c:v>1500</c:v>
                </c:pt>
                <c:pt idx="44">
                  <c:v>2000</c:v>
                </c:pt>
                <c:pt idx="45">
                  <c:v>2500</c:v>
                </c:pt>
                <c:pt idx="46">
                  <c:v>3000</c:v>
                </c:pt>
                <c:pt idx="47">
                  <c:v>3500</c:v>
                </c:pt>
                <c:pt idx="48">
                  <c:v>4000</c:v>
                </c:pt>
                <c:pt idx="49">
                  <c:v>4500</c:v>
                </c:pt>
                <c:pt idx="50">
                  <c:v>5000</c:v>
                </c:pt>
                <c:pt idx="51">
                  <c:v>5500</c:v>
                </c:pt>
                <c:pt idx="52">
                  <c:v>6000</c:v>
                </c:pt>
                <c:pt idx="53">
                  <c:v>6500</c:v>
                </c:pt>
                <c:pt idx="54">
                  <c:v>7000</c:v>
                </c:pt>
                <c:pt idx="55">
                  <c:v>7500</c:v>
                </c:pt>
                <c:pt idx="56">
                  <c:v>8000</c:v>
                </c:pt>
                <c:pt idx="57">
                  <c:v>8500</c:v>
                </c:pt>
                <c:pt idx="58">
                  <c:v>9000</c:v>
                </c:pt>
                <c:pt idx="59">
                  <c:v>9500</c:v>
                </c:pt>
                <c:pt idx="60">
                  <c:v>10000</c:v>
                </c:pt>
                <c:pt idx="61">
                  <c:v>10500</c:v>
                </c:pt>
                <c:pt idx="62">
                  <c:v>11000</c:v>
                </c:pt>
                <c:pt idx="63">
                  <c:v>11500</c:v>
                </c:pt>
                <c:pt idx="64">
                  <c:v>12000</c:v>
                </c:pt>
                <c:pt idx="65">
                  <c:v>12500</c:v>
                </c:pt>
              </c:numCache>
            </c:numRef>
          </c:xVal>
          <c:yVal>
            <c:numRef>
              <c:f>'Active 1'!$AX$2:$AX$67</c:f>
              <c:numCache>
                <c:formatCode>General</c:formatCode>
                <c:ptCount val="66"/>
                <c:pt idx="0">
                  <c:v>-0.37683822203242079</c:v>
                </c:pt>
                <c:pt idx="1">
                  <c:v>-0.36301370390181764</c:v>
                </c:pt>
                <c:pt idx="2">
                  <c:v>-0.34903273232758492</c:v>
                </c:pt>
                <c:pt idx="3">
                  <c:v>-0.3349085924268046</c:v>
                </c:pt>
                <c:pt idx="4">
                  <c:v>-0.32064355462832417</c:v>
                </c:pt>
                <c:pt idx="5">
                  <c:v>-0.30622269192601531</c:v>
                </c:pt>
                <c:pt idx="6">
                  <c:v>-0.29162231704462949</c:v>
                </c:pt>
                <c:pt idx="7">
                  <c:v>-0.27681897065250527</c:v>
                </c:pt>
                <c:pt idx="8">
                  <c:v>-0.26178409811406983</c:v>
                </c:pt>
                <c:pt idx="9">
                  <c:v>-0.24647345176243524</c:v>
                </c:pt>
                <c:pt idx="10">
                  <c:v>-0.23082990421122754</c:v>
                </c:pt>
                <c:pt idx="11">
                  <c:v>-0.21480393850361157</c:v>
                </c:pt>
                <c:pt idx="12">
                  <c:v>-0.19843787185489267</c:v>
                </c:pt>
                <c:pt idx="13">
                  <c:v>-0.18233221188533136</c:v>
                </c:pt>
                <c:pt idx="14">
                  <c:v>-0.16921874379057705</c:v>
                </c:pt>
                <c:pt idx="15">
                  <c:v>-0.16105979368351958</c:v>
                </c:pt>
                <c:pt idx="16">
                  <c:v>-0.15488812972791022</c:v>
                </c:pt>
                <c:pt idx="17">
                  <c:v>-0.14891324521961857</c:v>
                </c:pt>
                <c:pt idx="18">
                  <c:v>-0.14275468150541831</c:v>
                </c:pt>
                <c:pt idx="19">
                  <c:v>-0.1363556927951757</c:v>
                </c:pt>
                <c:pt idx="20">
                  <c:v>-0.12973126372796628</c:v>
                </c:pt>
                <c:pt idx="21">
                  <c:v>-0.12290883847252317</c:v>
                </c:pt>
                <c:pt idx="22">
                  <c:v>-0.11590755425129311</c:v>
                </c:pt>
                <c:pt idx="23">
                  <c:v>-0.10873787646006876</c:v>
                </c:pt>
                <c:pt idx="24">
                  <c:v>-0.10141183345599618</c:v>
                </c:pt>
                <c:pt idx="25">
                  <c:v>-9.3942684159242423E-2</c:v>
                </c:pt>
                <c:pt idx="26">
                  <c:v>-8.6332595102670051E-2</c:v>
                </c:pt>
                <c:pt idx="27">
                  <c:v>-7.8566546933590262E-2</c:v>
                </c:pt>
                <c:pt idx="28">
                  <c:v>-7.062083661237889E-2</c:v>
                </c:pt>
                <c:pt idx="29">
                  <c:v>-6.2472005351264251E-2</c:v>
                </c:pt>
                <c:pt idx="30">
                  <c:v>-5.4091427127028795E-2</c:v>
                </c:pt>
                <c:pt idx="31">
                  <c:v>-4.5434746743301696E-2</c:v>
                </c:pt>
                <c:pt idx="32">
                  <c:v>-3.6444799482523549E-2</c:v>
                </c:pt>
                <c:pt idx="33">
                  <c:v>-2.7072250200312176E-2</c:v>
                </c:pt>
                <c:pt idx="34">
                  <c:v>-1.7360671795987971E-2</c:v>
                </c:pt>
                <c:pt idx="35">
                  <c:v>-7.9179776080429871E-3</c:v>
                </c:pt>
                <c:pt idx="36">
                  <c:v>-1.4911159410226794E-3</c:v>
                </c:pt>
                <c:pt idx="37">
                  <c:v>-1.1297220389221152E-5</c:v>
                </c:pt>
                <c:pt idx="38">
                  <c:v>-4.9977340741721044E-4</c:v>
                </c:pt>
                <c:pt idx="39">
                  <c:v>-1.1801715861418931E-3</c:v>
                </c:pt>
                <c:pt idx="40">
                  <c:v>-1.6760094105673722E-3</c:v>
                </c:pt>
                <c:pt idx="41">
                  <c:v>-1.9313969352550094E-3</c:v>
                </c:pt>
                <c:pt idx="42">
                  <c:v>-1.9615082508662972E-3</c:v>
                </c:pt>
                <c:pt idx="43">
                  <c:v>-1.7937798320548492E-3</c:v>
                </c:pt>
                <c:pt idx="44">
                  <c:v>-1.4472748565692028E-3</c:v>
                </c:pt>
                <c:pt idx="45">
                  <c:v>-9.3243787325225647E-4</c:v>
                </c:pt>
                <c:pt idx="46">
                  <c:v>-2.6132400566727769E-4</c:v>
                </c:pt>
                <c:pt idx="47">
                  <c:v>5.528345782858865E-4</c:v>
                </c:pt>
                <c:pt idx="48">
                  <c:v>1.507975512796942E-3</c:v>
                </c:pt>
                <c:pt idx="49">
                  <c:v>2.6192101083538869E-3</c:v>
                </c:pt>
                <c:pt idx="50">
                  <c:v>3.9102567590025821E-3</c:v>
                </c:pt>
                <c:pt idx="51">
                  <c:v>5.4045739567994515E-3</c:v>
                </c:pt>
                <c:pt idx="52">
                  <c:v>7.1308596037238468E-3</c:v>
                </c:pt>
                <c:pt idx="53">
                  <c:v>9.1335763001522165E-3</c:v>
                </c:pt>
                <c:pt idx="54">
                  <c:v>1.1469925379624886E-2</c:v>
                </c:pt>
                <c:pt idx="55">
                  <c:v>1.4189057536895571E-2</c:v>
                </c:pt>
                <c:pt idx="56">
                  <c:v>1.7246130181535466E-2</c:v>
                </c:pt>
                <c:pt idx="57">
                  <c:v>2.0025748991269042E-2</c:v>
                </c:pt>
                <c:pt idx="58">
                  <c:v>1.9765895439355481E-2</c:v>
                </c:pt>
                <c:pt idx="59">
                  <c:v>1.4566739086256801E-2</c:v>
                </c:pt>
                <c:pt idx="60">
                  <c:v>7.4181841339710404E-3</c:v>
                </c:pt>
                <c:pt idx="61">
                  <c:v>8.2515042400668932E-5</c:v>
                </c:pt>
                <c:pt idx="62">
                  <c:v>-7.0677227385768865E-3</c:v>
                </c:pt>
                <c:pt idx="63">
                  <c:v>-1.3977487229329334E-2</c:v>
                </c:pt>
                <c:pt idx="64">
                  <c:v>-2.0662140063730759E-2</c:v>
                </c:pt>
                <c:pt idx="65">
                  <c:v>-2.7149109219747766E-2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47-42E9-96A3-C10209607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25712"/>
        <c:axId val="1"/>
      </c:scatterChart>
      <c:valAx>
        <c:axId val="721625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3006012024044"/>
              <c:y val="0.936288088642659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08617234468938E-2"/>
              <c:y val="0.46814404432132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25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577154308617234"/>
          <c:y val="0.95983379501385047"/>
          <c:w val="0.28456913827655317"/>
          <c:h val="2.77008310249307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O-C Diagr.</a:t>
            </a:r>
          </a:p>
        </c:rich>
      </c:tx>
      <c:layout>
        <c:manualLayout>
          <c:xMode val="edge"/>
          <c:yMode val="edge"/>
          <c:x val="0.40621403912543153"/>
          <c:y val="2.48619194339837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7180667433831"/>
          <c:y val="0.12016582689878476"/>
          <c:w val="0.85155350978135791"/>
          <c:h val="0.779006050240397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2'!$F$21:$F$349</c:f>
              <c:numCache>
                <c:formatCode>General</c:formatCode>
                <c:ptCount val="329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</c:numCache>
            </c:numRef>
          </c:xVal>
          <c:yVal>
            <c:numRef>
              <c:f>'Active 2'!$H$21:$H$349</c:f>
              <c:numCache>
                <c:formatCode>General</c:formatCode>
                <c:ptCount val="3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9F-4EFD-AE78-3B6B8AF5329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2'!$F$21:$F$349</c:f>
              <c:numCache>
                <c:formatCode>General</c:formatCode>
                <c:ptCount val="329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</c:numCache>
            </c:numRef>
          </c:xVal>
          <c:yVal>
            <c:numRef>
              <c:f>'Active 2'!$I$21:$I$349</c:f>
              <c:numCache>
                <c:formatCode>General</c:formatCode>
                <c:ptCount val="329"/>
                <c:pt idx="0">
                  <c:v>-0.16848000000027241</c:v>
                </c:pt>
                <c:pt idx="1">
                  <c:v>-0.21068000000377651</c:v>
                </c:pt>
                <c:pt idx="2">
                  <c:v>-0.20668000000296161</c:v>
                </c:pt>
                <c:pt idx="3">
                  <c:v>-0.17399999999906868</c:v>
                </c:pt>
                <c:pt idx="4">
                  <c:v>-0.23171999999976833</c:v>
                </c:pt>
                <c:pt idx="5">
                  <c:v>-0.21687999999994645</c:v>
                </c:pt>
                <c:pt idx="6">
                  <c:v>-0.16456000000107451</c:v>
                </c:pt>
                <c:pt idx="7">
                  <c:v>-0.17364000000088708</c:v>
                </c:pt>
                <c:pt idx="8">
                  <c:v>-0.17812000000412809</c:v>
                </c:pt>
                <c:pt idx="9">
                  <c:v>-0.18219999999928405</c:v>
                </c:pt>
                <c:pt idx="10">
                  <c:v>-0.18723999999929219</c:v>
                </c:pt>
                <c:pt idx="11">
                  <c:v>-0.20028000000093016</c:v>
                </c:pt>
                <c:pt idx="12">
                  <c:v>-0.17756000000372296</c:v>
                </c:pt>
                <c:pt idx="13">
                  <c:v>-0.17076000000452041</c:v>
                </c:pt>
                <c:pt idx="14">
                  <c:v>-0.17399999999906868</c:v>
                </c:pt>
                <c:pt idx="15">
                  <c:v>-0.17320000000108848</c:v>
                </c:pt>
                <c:pt idx="16">
                  <c:v>-0.16236000000208151</c:v>
                </c:pt>
                <c:pt idx="17">
                  <c:v>-0.14907999999923049</c:v>
                </c:pt>
                <c:pt idx="18">
                  <c:v>-0.17316000000209897</c:v>
                </c:pt>
                <c:pt idx="19">
                  <c:v>-0.1768000000010943</c:v>
                </c:pt>
                <c:pt idx="20">
                  <c:v>-0.17688000000271131</c:v>
                </c:pt>
                <c:pt idx="21">
                  <c:v>-0.17992000000231201</c:v>
                </c:pt>
                <c:pt idx="22">
                  <c:v>-0.17652000000089174</c:v>
                </c:pt>
                <c:pt idx="23">
                  <c:v>-0.18788000000131433</c:v>
                </c:pt>
                <c:pt idx="24">
                  <c:v>-0.18152000000191038</c:v>
                </c:pt>
                <c:pt idx="25">
                  <c:v>-0.18256000000110362</c:v>
                </c:pt>
                <c:pt idx="26">
                  <c:v>-0.17104000000108499</c:v>
                </c:pt>
                <c:pt idx="27">
                  <c:v>-0.17427999999927124</c:v>
                </c:pt>
                <c:pt idx="28">
                  <c:v>-7.4560000000928994E-2</c:v>
                </c:pt>
                <c:pt idx="29">
                  <c:v>-0.16196000000127242</c:v>
                </c:pt>
                <c:pt idx="30">
                  <c:v>-0.15404000000125961</c:v>
                </c:pt>
                <c:pt idx="31">
                  <c:v>-0.16071999999985565</c:v>
                </c:pt>
                <c:pt idx="32">
                  <c:v>-0.1588000000010652</c:v>
                </c:pt>
                <c:pt idx="33">
                  <c:v>-0.14988000000084867</c:v>
                </c:pt>
                <c:pt idx="34">
                  <c:v>-0.15996000000086497</c:v>
                </c:pt>
                <c:pt idx="35">
                  <c:v>-0.1544400000020687</c:v>
                </c:pt>
                <c:pt idx="36">
                  <c:v>-0.17148000000088359</c:v>
                </c:pt>
                <c:pt idx="37">
                  <c:v>-0.1565599999994447</c:v>
                </c:pt>
                <c:pt idx="38">
                  <c:v>-0.14860000000044238</c:v>
                </c:pt>
                <c:pt idx="39">
                  <c:v>-0.17580000000089058</c:v>
                </c:pt>
                <c:pt idx="40">
                  <c:v>-0.15927999999985332</c:v>
                </c:pt>
                <c:pt idx="41">
                  <c:v>-0.14988000000084867</c:v>
                </c:pt>
                <c:pt idx="42">
                  <c:v>-8.2119999999122228E-2</c:v>
                </c:pt>
                <c:pt idx="43">
                  <c:v>-7.9120000002149027E-2</c:v>
                </c:pt>
                <c:pt idx="44">
                  <c:v>-8.3879999998316634E-2</c:v>
                </c:pt>
                <c:pt idx="45">
                  <c:v>-7.8919999999925494E-2</c:v>
                </c:pt>
                <c:pt idx="46">
                  <c:v>-7.2719999996479601E-2</c:v>
                </c:pt>
                <c:pt idx="47">
                  <c:v>-7.2719999996479601E-2</c:v>
                </c:pt>
                <c:pt idx="48">
                  <c:v>-7.2879999999713618E-2</c:v>
                </c:pt>
                <c:pt idx="49">
                  <c:v>-5.6880000003729947E-2</c:v>
                </c:pt>
                <c:pt idx="50">
                  <c:v>-4.9920000004931353E-2</c:v>
                </c:pt>
                <c:pt idx="51">
                  <c:v>-5.8320000003732275E-2</c:v>
                </c:pt>
                <c:pt idx="52">
                  <c:v>-6.1720000005152542E-2</c:v>
                </c:pt>
                <c:pt idx="53">
                  <c:v>-5.3720000003522728E-2</c:v>
                </c:pt>
                <c:pt idx="54">
                  <c:v>-6.0360000003129244E-2</c:v>
                </c:pt>
                <c:pt idx="55">
                  <c:v>-5.836000000272179E-2</c:v>
                </c:pt>
                <c:pt idx="56">
                  <c:v>-5.0640000001294538E-2</c:v>
                </c:pt>
                <c:pt idx="57">
                  <c:v>-4.424000000290107E-2</c:v>
                </c:pt>
                <c:pt idx="58">
                  <c:v>-5.1279999999678694E-2</c:v>
                </c:pt>
                <c:pt idx="59">
                  <c:v>-4.927999999927124E-2</c:v>
                </c:pt>
                <c:pt idx="60">
                  <c:v>-4.2320000000472646E-2</c:v>
                </c:pt>
                <c:pt idx="61">
                  <c:v>-5.1879999999073334E-2</c:v>
                </c:pt>
                <c:pt idx="62">
                  <c:v>-4.387999999744352E-2</c:v>
                </c:pt>
                <c:pt idx="63">
                  <c:v>-3.8880000000062864E-2</c:v>
                </c:pt>
                <c:pt idx="64">
                  <c:v>-7.3560000004363246E-2</c:v>
                </c:pt>
                <c:pt idx="66">
                  <c:v>-7.5320000003557652E-2</c:v>
                </c:pt>
                <c:pt idx="67">
                  <c:v>-6.7320000001927838E-2</c:v>
                </c:pt>
                <c:pt idx="68">
                  <c:v>-4.6199999997043051E-2</c:v>
                </c:pt>
                <c:pt idx="69">
                  <c:v>-4.4199999996635597E-2</c:v>
                </c:pt>
                <c:pt idx="70">
                  <c:v>-4.3200000000069849E-2</c:v>
                </c:pt>
                <c:pt idx="71">
                  <c:v>-4.019999999582069E-2</c:v>
                </c:pt>
                <c:pt idx="72">
                  <c:v>-2.7280000002065208E-2</c:v>
                </c:pt>
                <c:pt idx="73">
                  <c:v>-4.9440000002505258E-2</c:v>
                </c:pt>
                <c:pt idx="74">
                  <c:v>-2.8360000003885943E-2</c:v>
                </c:pt>
                <c:pt idx="75">
                  <c:v>-2.7360000000044238E-2</c:v>
                </c:pt>
                <c:pt idx="76">
                  <c:v>-2.3359999999229331E-2</c:v>
                </c:pt>
                <c:pt idx="77">
                  <c:v>-2.1359999998821877E-2</c:v>
                </c:pt>
                <c:pt idx="78">
                  <c:v>-2.6480000000447035E-2</c:v>
                </c:pt>
                <c:pt idx="79">
                  <c:v>-2.674000000115484E-2</c:v>
                </c:pt>
                <c:pt idx="80">
                  <c:v>-3.0120000003080349E-2</c:v>
                </c:pt>
                <c:pt idx="81">
                  <c:v>-2.2120000001450535E-2</c:v>
                </c:pt>
                <c:pt idx="82">
                  <c:v>-1.0000000038417056E-3</c:v>
                </c:pt>
                <c:pt idx="83">
                  <c:v>9.9999999656574801E-4</c:v>
                </c:pt>
                <c:pt idx="84">
                  <c:v>1.999999993131496E-3</c:v>
                </c:pt>
                <c:pt idx="85">
                  <c:v>4.9999999973806553E-3</c:v>
                </c:pt>
                <c:pt idx="86">
                  <c:v>1.7920000005688053E-2</c:v>
                </c:pt>
                <c:pt idx="87">
                  <c:v>-4.2399999947519973E-3</c:v>
                </c:pt>
                <c:pt idx="88">
                  <c:v>4.2799999937415123E-3</c:v>
                </c:pt>
                <c:pt idx="89">
                  <c:v>-1.6080000001238659E-2</c:v>
                </c:pt>
                <c:pt idx="90">
                  <c:v>7.2799999979906715E-3</c:v>
                </c:pt>
                <c:pt idx="91">
                  <c:v>1.0279999994963873E-2</c:v>
                </c:pt>
                <c:pt idx="92">
                  <c:v>-6.3759999997273553E-2</c:v>
                </c:pt>
                <c:pt idx="93">
                  <c:v>-1.1280000006081536E-2</c:v>
                </c:pt>
                <c:pt idx="94">
                  <c:v>-1.0280000009515788E-2</c:v>
                </c:pt>
                <c:pt idx="95">
                  <c:v>-8.2800000091083348E-3</c:v>
                </c:pt>
                <c:pt idx="96">
                  <c:v>-8.2800000091083348E-3</c:v>
                </c:pt>
                <c:pt idx="97">
                  <c:v>3.9600000018253922E-3</c:v>
                </c:pt>
                <c:pt idx="98">
                  <c:v>4.9599999983911403E-3</c:v>
                </c:pt>
                <c:pt idx="99">
                  <c:v>1.7999999909079634E-3</c:v>
                </c:pt>
                <c:pt idx="100">
                  <c:v>-2.3760000003676396E-2</c:v>
                </c:pt>
                <c:pt idx="101">
                  <c:v>-1.8920000002253801E-2</c:v>
                </c:pt>
                <c:pt idx="102">
                  <c:v>-1.5559999999823049E-2</c:v>
                </c:pt>
                <c:pt idx="103">
                  <c:v>-8.5600000020349398E-3</c:v>
                </c:pt>
                <c:pt idx="104">
                  <c:v>-9.7200000018347055E-3</c:v>
                </c:pt>
                <c:pt idx="105">
                  <c:v>-9.7200000018347055E-3</c:v>
                </c:pt>
                <c:pt idx="106">
                  <c:v>-8.7200000052689575E-3</c:v>
                </c:pt>
                <c:pt idx="107">
                  <c:v>-9.5999999975902028E-3</c:v>
                </c:pt>
                <c:pt idx="108">
                  <c:v>-4.6000000002095476E-3</c:v>
                </c:pt>
                <c:pt idx="109">
                  <c:v>-3.6000000036437996E-3</c:v>
                </c:pt>
                <c:pt idx="110">
                  <c:v>-2.7759999997215346E-2</c:v>
                </c:pt>
                <c:pt idx="111">
                  <c:v>2.8439999994589016E-2</c:v>
                </c:pt>
                <c:pt idx="114">
                  <c:v>-2.9840000002877787E-2</c:v>
                </c:pt>
                <c:pt idx="115">
                  <c:v>-6.9599999987985939E-3</c:v>
                </c:pt>
                <c:pt idx="119">
                  <c:v>-5.5999999312916771E-4</c:v>
                </c:pt>
                <c:pt idx="120">
                  <c:v>5.8400000052643009E-3</c:v>
                </c:pt>
                <c:pt idx="121">
                  <c:v>9.8399999988032505E-3</c:v>
                </c:pt>
                <c:pt idx="122">
                  <c:v>2.4839999998221174E-2</c:v>
                </c:pt>
                <c:pt idx="128">
                  <c:v>3.2200000001466833E-2</c:v>
                </c:pt>
                <c:pt idx="129">
                  <c:v>2.1039999992353842E-2</c:v>
                </c:pt>
                <c:pt idx="130">
                  <c:v>3.0079999996814877E-2</c:v>
                </c:pt>
                <c:pt idx="133">
                  <c:v>4.1199999999662396E-2</c:v>
                </c:pt>
                <c:pt idx="134">
                  <c:v>2.5560000001860317E-2</c:v>
                </c:pt>
                <c:pt idx="141">
                  <c:v>2.5519999995594844E-2</c:v>
                </c:pt>
                <c:pt idx="142">
                  <c:v>3.3519999997224659E-2</c:v>
                </c:pt>
                <c:pt idx="145">
                  <c:v>2.5600000000849832E-2</c:v>
                </c:pt>
                <c:pt idx="146">
                  <c:v>1.9520000001648441E-2</c:v>
                </c:pt>
                <c:pt idx="147">
                  <c:v>5.6120000001101289E-2</c:v>
                </c:pt>
                <c:pt idx="148">
                  <c:v>2.2479999999632128E-2</c:v>
                </c:pt>
                <c:pt idx="149">
                  <c:v>5.1600000006146729E-3</c:v>
                </c:pt>
                <c:pt idx="151">
                  <c:v>8.9599999992060475E-3</c:v>
                </c:pt>
                <c:pt idx="152">
                  <c:v>2.2400000001653098E-2</c:v>
                </c:pt>
                <c:pt idx="153">
                  <c:v>-2.719999996770639E-3</c:v>
                </c:pt>
                <c:pt idx="154">
                  <c:v>3.8719999996828847E-2</c:v>
                </c:pt>
                <c:pt idx="155">
                  <c:v>9.2399999994086102E-3</c:v>
                </c:pt>
                <c:pt idx="156">
                  <c:v>2.4239999998826534E-2</c:v>
                </c:pt>
                <c:pt idx="157">
                  <c:v>6.7999999737367034E-4</c:v>
                </c:pt>
                <c:pt idx="158">
                  <c:v>3.8679999997839332E-2</c:v>
                </c:pt>
                <c:pt idx="159">
                  <c:v>6.5200000026379712E-3</c:v>
                </c:pt>
                <c:pt idx="160">
                  <c:v>1.9480000002658926E-2</c:v>
                </c:pt>
                <c:pt idx="161">
                  <c:v>2.148000000306638E-2</c:v>
                </c:pt>
                <c:pt idx="162">
                  <c:v>2.4480000000039581E-2</c:v>
                </c:pt>
                <c:pt idx="163">
                  <c:v>1.735999999800697E-2</c:v>
                </c:pt>
                <c:pt idx="165">
                  <c:v>2.0759999999427237E-2</c:v>
                </c:pt>
                <c:pt idx="166">
                  <c:v>2.7759999997215346E-2</c:v>
                </c:pt>
                <c:pt idx="167">
                  <c:v>2.9759999997622799E-2</c:v>
                </c:pt>
                <c:pt idx="168">
                  <c:v>3.0760000001464505E-2</c:v>
                </c:pt>
                <c:pt idx="169">
                  <c:v>3.1759999998030253E-2</c:v>
                </c:pt>
                <c:pt idx="170">
                  <c:v>3.4760000002279412E-2</c:v>
                </c:pt>
                <c:pt idx="171">
                  <c:v>3.6760000002686866E-2</c:v>
                </c:pt>
                <c:pt idx="172">
                  <c:v>1.5200000001641456E-2</c:v>
                </c:pt>
                <c:pt idx="173">
                  <c:v>2.9200000004493631E-2</c:v>
                </c:pt>
                <c:pt idx="174">
                  <c:v>1.2159999998402782E-2</c:v>
                </c:pt>
                <c:pt idx="175">
                  <c:v>1.5160000002651941E-2</c:v>
                </c:pt>
                <c:pt idx="176">
                  <c:v>5.9200000032433309E-3</c:v>
                </c:pt>
                <c:pt idx="178">
                  <c:v>5.6000000040512532E-4</c:v>
                </c:pt>
                <c:pt idx="179">
                  <c:v>2.5600000008125789E-3</c:v>
                </c:pt>
                <c:pt idx="180">
                  <c:v>1.6559999996388797E-2</c:v>
                </c:pt>
                <c:pt idx="181">
                  <c:v>1.7560000000230502E-2</c:v>
                </c:pt>
                <c:pt idx="184">
                  <c:v>-1.2080000007699709E-2</c:v>
                </c:pt>
                <c:pt idx="185">
                  <c:v>-2.0800000056624413E-3</c:v>
                </c:pt>
                <c:pt idx="186">
                  <c:v>-1.0800000018207356E-3</c:v>
                </c:pt>
                <c:pt idx="187">
                  <c:v>7.9199999963748269E-3</c:v>
                </c:pt>
                <c:pt idx="188">
                  <c:v>-1.680000001215376E-3</c:v>
                </c:pt>
                <c:pt idx="189">
                  <c:v>-6.7999999737367034E-4</c:v>
                </c:pt>
                <c:pt idx="190">
                  <c:v>2.3199999995995313E-3</c:v>
                </c:pt>
                <c:pt idx="191">
                  <c:v>3.3200000034412369E-3</c:v>
                </c:pt>
                <c:pt idx="192">
                  <c:v>9.2399999994086102E-3</c:v>
                </c:pt>
                <c:pt idx="194">
                  <c:v>-7.2400000062771142E-3</c:v>
                </c:pt>
                <c:pt idx="195">
                  <c:v>-5.2400000058696605E-3</c:v>
                </c:pt>
                <c:pt idx="196">
                  <c:v>-2.4000000121304765E-4</c:v>
                </c:pt>
                <c:pt idx="197">
                  <c:v>1.759999999194406E-3</c:v>
                </c:pt>
                <c:pt idx="198">
                  <c:v>1.759999999194406E-3</c:v>
                </c:pt>
                <c:pt idx="199">
                  <c:v>3.7599999996018596E-3</c:v>
                </c:pt>
                <c:pt idx="200">
                  <c:v>6.7599999965750612E-3</c:v>
                </c:pt>
                <c:pt idx="201">
                  <c:v>7.7599999931408092E-3</c:v>
                </c:pt>
                <c:pt idx="202">
                  <c:v>1.2759999997797422E-2</c:v>
                </c:pt>
                <c:pt idx="203">
                  <c:v>1.5759999994770624E-2</c:v>
                </c:pt>
                <c:pt idx="204">
                  <c:v>1.7759999995178077E-2</c:v>
                </c:pt>
                <c:pt idx="205">
                  <c:v>1.7759999995178077E-2</c:v>
                </c:pt>
                <c:pt idx="206">
                  <c:v>1.9759999995585531E-2</c:v>
                </c:pt>
                <c:pt idx="207">
                  <c:v>2.4759999992966186E-2</c:v>
                </c:pt>
                <c:pt idx="211">
                  <c:v>2.4799999999231659E-2</c:v>
                </c:pt>
                <c:pt idx="212">
                  <c:v>7.9999997979030013E-5</c:v>
                </c:pt>
                <c:pt idx="213">
                  <c:v>-1.8960000008519273E-2</c:v>
                </c:pt>
                <c:pt idx="214">
                  <c:v>-3.5200000056647696E-3</c:v>
                </c:pt>
                <c:pt idx="215">
                  <c:v>-2.8120000002672896E-2</c:v>
                </c:pt>
                <c:pt idx="216">
                  <c:v>3.3080000001064036E-2</c:v>
                </c:pt>
                <c:pt idx="217">
                  <c:v>4.2120000005525071E-2</c:v>
                </c:pt>
                <c:pt idx="218">
                  <c:v>1.4520000004267786E-2</c:v>
                </c:pt>
                <c:pt idx="219">
                  <c:v>1.5879999999015126E-2</c:v>
                </c:pt>
                <c:pt idx="220">
                  <c:v>8.8800000012270175E-3</c:v>
                </c:pt>
                <c:pt idx="221">
                  <c:v>-2.8400000010151416E-3</c:v>
                </c:pt>
                <c:pt idx="222">
                  <c:v>1.6000000323401764E-4</c:v>
                </c:pt>
                <c:pt idx="223">
                  <c:v>1.1599999997997656E-3</c:v>
                </c:pt>
                <c:pt idx="224">
                  <c:v>9.1600000014295802E-3</c:v>
                </c:pt>
                <c:pt idx="225">
                  <c:v>1.0159999997995328E-2</c:v>
                </c:pt>
                <c:pt idx="226">
                  <c:v>1.7160000003059395E-2</c:v>
                </c:pt>
                <c:pt idx="227">
                  <c:v>2.216000000044005E-2</c:v>
                </c:pt>
                <c:pt idx="228">
                  <c:v>2.5199999945471063E-3</c:v>
                </c:pt>
                <c:pt idx="229">
                  <c:v>-2.3320000000239816E-2</c:v>
                </c:pt>
                <c:pt idx="230">
                  <c:v>-1.1320000005071051E-2</c:v>
                </c:pt>
                <c:pt idx="231">
                  <c:v>-2.8400000010151416E-3</c:v>
                </c:pt>
                <c:pt idx="232">
                  <c:v>6.8800000008195639E-3</c:v>
                </c:pt>
                <c:pt idx="233">
                  <c:v>2.3199999995995313E-3</c:v>
                </c:pt>
                <c:pt idx="234">
                  <c:v>2.1599999963655137E-3</c:v>
                </c:pt>
                <c:pt idx="235">
                  <c:v>-6.1600000044563785E-3</c:v>
                </c:pt>
                <c:pt idx="236">
                  <c:v>-1.0000000002037268E-2</c:v>
                </c:pt>
                <c:pt idx="237">
                  <c:v>-3.0000000042491592E-3</c:v>
                </c:pt>
                <c:pt idx="238">
                  <c:v>4.0000000008149073E-3</c:v>
                </c:pt>
                <c:pt idx="239">
                  <c:v>5.4799999998067506E-3</c:v>
                </c:pt>
                <c:pt idx="240">
                  <c:v>1.5479999994568061E-2</c:v>
                </c:pt>
                <c:pt idx="241">
                  <c:v>-9.6399999965797178E-3</c:v>
                </c:pt>
                <c:pt idx="242">
                  <c:v>7.0800000030430965E-3</c:v>
                </c:pt>
                <c:pt idx="243">
                  <c:v>2.599999999802094E-3</c:v>
                </c:pt>
                <c:pt idx="244">
                  <c:v>-2.1599999963655137E-3</c:v>
                </c:pt>
                <c:pt idx="245">
                  <c:v>7.3399999964749441E-3</c:v>
                </c:pt>
                <c:pt idx="246">
                  <c:v>1.0840000002644956E-2</c:v>
                </c:pt>
                <c:pt idx="247">
                  <c:v>-1.1780000000726432E-2</c:v>
                </c:pt>
                <c:pt idx="248">
                  <c:v>-7.5800000049639493E-3</c:v>
                </c:pt>
                <c:pt idx="249">
                  <c:v>-3.4799999993992969E-3</c:v>
                </c:pt>
                <c:pt idx="250">
                  <c:v>-2.0800000056624413E-3</c:v>
                </c:pt>
                <c:pt idx="251">
                  <c:v>6.3200000004144385E-3</c:v>
                </c:pt>
                <c:pt idx="252">
                  <c:v>-5.4400000008172356E-3</c:v>
                </c:pt>
                <c:pt idx="253">
                  <c:v>-1.839999997173436E-3</c:v>
                </c:pt>
                <c:pt idx="254">
                  <c:v>-3.0400000032386743E-3</c:v>
                </c:pt>
                <c:pt idx="255">
                  <c:v>9.59999997576233E-4</c:v>
                </c:pt>
                <c:pt idx="256">
                  <c:v>3.2399999981862493E-3</c:v>
                </c:pt>
                <c:pt idx="257">
                  <c:v>-2.8680000003078021E-2</c:v>
                </c:pt>
                <c:pt idx="258">
                  <c:v>2.0599999988917261E-3</c:v>
                </c:pt>
                <c:pt idx="259">
                  <c:v>4.1599999967729673E-3</c:v>
                </c:pt>
                <c:pt idx="260">
                  <c:v>7.5599999981932342E-3</c:v>
                </c:pt>
                <c:pt idx="261">
                  <c:v>3.559999997378327E-3</c:v>
                </c:pt>
                <c:pt idx="262">
                  <c:v>-2.156000000104541E-2</c:v>
                </c:pt>
                <c:pt idx="263">
                  <c:v>7.2399999990011565E-3</c:v>
                </c:pt>
                <c:pt idx="265">
                  <c:v>5.4999999993015081E-3</c:v>
                </c:pt>
                <c:pt idx="266">
                  <c:v>-2.5760000004083849E-2</c:v>
                </c:pt>
                <c:pt idx="268">
                  <c:v>-2.4680000002263114E-2</c:v>
                </c:pt>
                <c:pt idx="270">
                  <c:v>2.599999999802094E-3</c:v>
                </c:pt>
                <c:pt idx="272">
                  <c:v>2.0959999994374812E-2</c:v>
                </c:pt>
                <c:pt idx="273">
                  <c:v>7.060000003548339E-3</c:v>
                </c:pt>
                <c:pt idx="276">
                  <c:v>-6.4800000036484562E-3</c:v>
                </c:pt>
                <c:pt idx="280">
                  <c:v>1.6479999998409767E-2</c:v>
                </c:pt>
                <c:pt idx="286">
                  <c:v>-4.6399999991990626E-3</c:v>
                </c:pt>
                <c:pt idx="288">
                  <c:v>-6.3999999838415533E-4</c:v>
                </c:pt>
                <c:pt idx="290">
                  <c:v>6.3599999994039536E-3</c:v>
                </c:pt>
                <c:pt idx="292">
                  <c:v>1.0360000000218861E-2</c:v>
                </c:pt>
                <c:pt idx="297">
                  <c:v>1.5080000004672911E-2</c:v>
                </c:pt>
                <c:pt idx="299">
                  <c:v>-1.6840000003867317E-2</c:v>
                </c:pt>
                <c:pt idx="301">
                  <c:v>-1.1839999999210704E-2</c:v>
                </c:pt>
                <c:pt idx="305">
                  <c:v>1.6459999998915009E-2</c:v>
                </c:pt>
                <c:pt idx="310">
                  <c:v>5.199999941396527E-4</c:v>
                </c:pt>
                <c:pt idx="312">
                  <c:v>1.3319999998202547E-2</c:v>
                </c:pt>
                <c:pt idx="313">
                  <c:v>1.6659999993862584E-2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9F-4EFD-AE78-3B6B8AF5329D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2'!$F$21:$F$349</c:f>
              <c:numCache>
                <c:formatCode>General</c:formatCode>
                <c:ptCount val="329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</c:numCache>
            </c:numRef>
          </c:xVal>
          <c:yVal>
            <c:numRef>
              <c:f>'Active 2'!$J$21:$J$349</c:f>
              <c:numCache>
                <c:formatCode>General</c:formatCode>
                <c:ptCount val="329"/>
                <c:pt idx="65">
                  <c:v>-7.1940000001632143E-2</c:v>
                </c:pt>
                <c:pt idx="112">
                  <c:v>-6.9599999987985939E-3</c:v>
                </c:pt>
                <c:pt idx="113">
                  <c:v>-6.1199999981909059E-3</c:v>
                </c:pt>
                <c:pt idx="117">
                  <c:v>-9.6000000485219061E-4</c:v>
                </c:pt>
                <c:pt idx="118">
                  <c:v>-5.6000000040512532E-4</c:v>
                </c:pt>
                <c:pt idx="123">
                  <c:v>1.6319999995175749E-2</c:v>
                </c:pt>
                <c:pt idx="124">
                  <c:v>1.6419999999925494E-2</c:v>
                </c:pt>
                <c:pt idx="125">
                  <c:v>2.268000000185566E-2</c:v>
                </c:pt>
                <c:pt idx="126">
                  <c:v>2.9280000002472661E-2</c:v>
                </c:pt>
                <c:pt idx="127">
                  <c:v>3.1659999993280508E-2</c:v>
                </c:pt>
                <c:pt idx="131">
                  <c:v>1.4499999997497071E-2</c:v>
                </c:pt>
                <c:pt idx="132">
                  <c:v>2.4499999999534339E-2</c:v>
                </c:pt>
                <c:pt idx="135">
                  <c:v>2.0099999994272366E-2</c:v>
                </c:pt>
                <c:pt idx="136">
                  <c:v>2.6999999994586688E-2</c:v>
                </c:pt>
                <c:pt idx="137">
                  <c:v>1.8580000003566965E-2</c:v>
                </c:pt>
                <c:pt idx="138">
                  <c:v>2.5780000003578607E-2</c:v>
                </c:pt>
                <c:pt idx="139">
                  <c:v>1.862000000255648E-2</c:v>
                </c:pt>
                <c:pt idx="140">
                  <c:v>2.5620000000344589E-2</c:v>
                </c:pt>
                <c:pt idx="143">
                  <c:v>2.6160000001254957E-2</c:v>
                </c:pt>
                <c:pt idx="144">
                  <c:v>2.5419999998121057E-2</c:v>
                </c:pt>
                <c:pt idx="150">
                  <c:v>2.5859999994281679E-2</c:v>
                </c:pt>
                <c:pt idx="164">
                  <c:v>2.1319999999832362E-2</c:v>
                </c:pt>
                <c:pt idx="177">
                  <c:v>2.1319999999832362E-2</c:v>
                </c:pt>
                <c:pt idx="182">
                  <c:v>2.2639999995590188E-2</c:v>
                </c:pt>
                <c:pt idx="183">
                  <c:v>2.0440000000235159E-2</c:v>
                </c:pt>
                <c:pt idx="193">
                  <c:v>1.9339999998919666E-2</c:v>
                </c:pt>
                <c:pt idx="208">
                  <c:v>1.8840000004274771E-2</c:v>
                </c:pt>
                <c:pt idx="209">
                  <c:v>2.1319999999832362E-2</c:v>
                </c:pt>
                <c:pt idx="210">
                  <c:v>2.1519999994779937E-2</c:v>
                </c:pt>
                <c:pt idx="264">
                  <c:v>7.2399999990011565E-3</c:v>
                </c:pt>
                <c:pt idx="267">
                  <c:v>8.2399999955669045E-3</c:v>
                </c:pt>
                <c:pt idx="271">
                  <c:v>8.8799999939510599E-3</c:v>
                </c:pt>
                <c:pt idx="274">
                  <c:v>1.3659999996889383E-2</c:v>
                </c:pt>
                <c:pt idx="275">
                  <c:v>6.6799999985960312E-3</c:v>
                </c:pt>
                <c:pt idx="279">
                  <c:v>9.3800000031478703E-3</c:v>
                </c:pt>
                <c:pt idx="282">
                  <c:v>9.740000001329463E-3</c:v>
                </c:pt>
                <c:pt idx="295">
                  <c:v>5.4600000003119931E-3</c:v>
                </c:pt>
                <c:pt idx="326">
                  <c:v>-3.3200000034412369E-3</c:v>
                </c:pt>
                <c:pt idx="327">
                  <c:v>3.9800000013201497E-3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9F-4EFD-AE78-3B6B8AF5329D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2'!$F$21:$F$3490</c:f>
              <c:numCache>
                <c:formatCode>General</c:formatCode>
                <c:ptCount val="3470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  <c:pt idx="329">
                  <c:v>1035</c:v>
                </c:pt>
                <c:pt idx="330">
                  <c:v>1336</c:v>
                </c:pt>
                <c:pt idx="331">
                  <c:v>1608</c:v>
                </c:pt>
                <c:pt idx="332">
                  <c:v>1945</c:v>
                </c:pt>
                <c:pt idx="333">
                  <c:v>1621</c:v>
                </c:pt>
                <c:pt idx="334">
                  <c:v>1601</c:v>
                </c:pt>
                <c:pt idx="335">
                  <c:v>1601</c:v>
                </c:pt>
                <c:pt idx="336">
                  <c:v>2557</c:v>
                </c:pt>
                <c:pt idx="337">
                  <c:v>2557</c:v>
                </c:pt>
                <c:pt idx="338">
                  <c:v>2557</c:v>
                </c:pt>
                <c:pt idx="339">
                  <c:v>2661</c:v>
                </c:pt>
                <c:pt idx="340">
                  <c:v>2895</c:v>
                </c:pt>
              </c:numCache>
            </c:numRef>
          </c:xVal>
          <c:yVal>
            <c:numRef>
              <c:f>'Active 2'!$K$21:$K$3490</c:f>
              <c:numCache>
                <c:formatCode>General</c:formatCode>
                <c:ptCount val="3470"/>
                <c:pt idx="116">
                  <c:v>-5.0599999958649278E-3</c:v>
                </c:pt>
                <c:pt idx="269">
                  <c:v>9.2399999994086102E-3</c:v>
                </c:pt>
                <c:pt idx="277">
                  <c:v>7.3999999949592166E-3</c:v>
                </c:pt>
                <c:pt idx="278">
                  <c:v>1.0139999998500571E-2</c:v>
                </c:pt>
                <c:pt idx="281">
                  <c:v>9.4200000021373853E-3</c:v>
                </c:pt>
                <c:pt idx="283">
                  <c:v>9.2799999983981252E-3</c:v>
                </c:pt>
                <c:pt idx="284">
                  <c:v>9.1400000019348226E-3</c:v>
                </c:pt>
                <c:pt idx="285">
                  <c:v>1.2300000002142042E-2</c:v>
                </c:pt>
                <c:pt idx="287">
                  <c:v>-4.2499999981373549E-3</c:v>
                </c:pt>
                <c:pt idx="289">
                  <c:v>-9.0000001364387572E-5</c:v>
                </c:pt>
                <c:pt idx="291">
                  <c:v>6.8600000013248064E-3</c:v>
                </c:pt>
                <c:pt idx="293">
                  <c:v>1.3039999997999985E-2</c:v>
                </c:pt>
                <c:pt idx="294">
                  <c:v>1.3119999995979015E-2</c:v>
                </c:pt>
                <c:pt idx="296">
                  <c:v>1.4699999999720603E-2</c:v>
                </c:pt>
                <c:pt idx="298">
                  <c:v>1.5080000004672911E-2</c:v>
                </c:pt>
                <c:pt idx="300">
                  <c:v>-1.6000000003259629E-2</c:v>
                </c:pt>
                <c:pt idx="302">
                  <c:v>-1.1800000000221189E-2</c:v>
                </c:pt>
                <c:pt idx="303">
                  <c:v>1.4919999994162936E-2</c:v>
                </c:pt>
                <c:pt idx="304">
                  <c:v>1.5849999996135011E-2</c:v>
                </c:pt>
                <c:pt idx="306">
                  <c:v>1.6159999999217689E-2</c:v>
                </c:pt>
                <c:pt idx="307">
                  <c:v>1.6899999995075632E-2</c:v>
                </c:pt>
                <c:pt idx="308">
                  <c:v>1.6979999993054662E-2</c:v>
                </c:pt>
                <c:pt idx="309">
                  <c:v>1.6320000002451707E-2</c:v>
                </c:pt>
                <c:pt idx="311">
                  <c:v>1.322000000072876E-2</c:v>
                </c:pt>
                <c:pt idx="314">
                  <c:v>1.2459999998100102E-2</c:v>
                </c:pt>
                <c:pt idx="315">
                  <c:v>8.9599999992060475E-3</c:v>
                </c:pt>
                <c:pt idx="316">
                  <c:v>1.3599999947473407E-3</c:v>
                </c:pt>
                <c:pt idx="317">
                  <c:v>8.8000000032479875E-3</c:v>
                </c:pt>
                <c:pt idx="318">
                  <c:v>9.7200000018347055E-3</c:v>
                </c:pt>
                <c:pt idx="319">
                  <c:v>8.3200000008218922E-3</c:v>
                </c:pt>
                <c:pt idx="320">
                  <c:v>1.6600000017206185E-3</c:v>
                </c:pt>
                <c:pt idx="321">
                  <c:v>2.8499999971245416E-3</c:v>
                </c:pt>
                <c:pt idx="322">
                  <c:v>-8.2000000111293048E-4</c:v>
                </c:pt>
                <c:pt idx="323">
                  <c:v>-2.7200000040465966E-3</c:v>
                </c:pt>
                <c:pt idx="324">
                  <c:v>-2.0599999988917261E-3</c:v>
                </c:pt>
                <c:pt idx="325">
                  <c:v>-2.0599999988917261E-3</c:v>
                </c:pt>
                <c:pt idx="328">
                  <c:v>-7.4000000313390046E-4</c:v>
                </c:pt>
                <c:pt idx="329">
                  <c:v>2.3000000001047738E-3</c:v>
                </c:pt>
                <c:pt idx="330">
                  <c:v>3.5199999983888119E-3</c:v>
                </c:pt>
                <c:pt idx="331">
                  <c:v>4.8600000009173527E-3</c:v>
                </c:pt>
                <c:pt idx="332">
                  <c:v>9.2999999978928827E-3</c:v>
                </c:pt>
                <c:pt idx="333">
                  <c:v>4.9199999994016252E-3</c:v>
                </c:pt>
                <c:pt idx="334">
                  <c:v>5.0900002170237713E-3</c:v>
                </c:pt>
                <c:pt idx="335">
                  <c:v>5.1099999036523513E-3</c:v>
                </c:pt>
                <c:pt idx="336">
                  <c:v>6.1399999976856634E-3</c:v>
                </c:pt>
                <c:pt idx="337">
                  <c:v>7.8399999983957969E-3</c:v>
                </c:pt>
                <c:pt idx="338">
                  <c:v>1.0240000003250316E-2</c:v>
                </c:pt>
                <c:pt idx="339">
                  <c:v>1.9519999812473543E-2</c:v>
                </c:pt>
                <c:pt idx="340">
                  <c:v>1.7899999998917338E-2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9F-4EFD-AE78-3B6B8AF5329D}"/>
            </c:ext>
          </c:extLst>
        </c:ser>
        <c:ser>
          <c:idx val="4"/>
          <c:order val="4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'Active 2'!$F$21:$F$349</c:f>
              <c:numCache>
                <c:formatCode>General</c:formatCode>
                <c:ptCount val="329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</c:numCache>
            </c:numRef>
          </c:xVal>
          <c:yVal>
            <c:numRef>
              <c:f>'Active 2'!$O$21:$O$349</c:f>
              <c:numCache>
                <c:formatCode>General</c:formatCode>
                <c:ptCount val="329"/>
                <c:pt idx="212">
                  <c:v>3.3015739789673672E-3</c:v>
                </c:pt>
                <c:pt idx="213">
                  <c:v>3.3062517145635018E-3</c:v>
                </c:pt>
                <c:pt idx="214">
                  <c:v>3.3087704952691126E-3</c:v>
                </c:pt>
                <c:pt idx="215">
                  <c:v>3.3159670115708584E-3</c:v>
                </c:pt>
                <c:pt idx="216">
                  <c:v>3.4095217234935507E-3</c:v>
                </c:pt>
                <c:pt idx="217">
                  <c:v>3.4318309240289617E-3</c:v>
                </c:pt>
                <c:pt idx="218">
                  <c:v>3.5109926033481628E-3</c:v>
                </c:pt>
                <c:pt idx="219">
                  <c:v>3.5498537913775888E-3</c:v>
                </c:pt>
                <c:pt idx="220">
                  <c:v>3.6218189543950445E-3</c:v>
                </c:pt>
                <c:pt idx="221">
                  <c:v>3.6340530321080119E-3</c:v>
                </c:pt>
                <c:pt idx="222">
                  <c:v>3.6340530321080119E-3</c:v>
                </c:pt>
                <c:pt idx="223">
                  <c:v>3.6340530321080119E-3</c:v>
                </c:pt>
                <c:pt idx="224">
                  <c:v>3.6340530321080119E-3</c:v>
                </c:pt>
                <c:pt idx="225">
                  <c:v>3.6340530321080119E-3</c:v>
                </c:pt>
                <c:pt idx="226">
                  <c:v>3.6340530321080119E-3</c:v>
                </c:pt>
                <c:pt idx="227">
                  <c:v>3.6340530321080119E-3</c:v>
                </c:pt>
                <c:pt idx="228">
                  <c:v>3.7448793831548937E-3</c:v>
                </c:pt>
                <c:pt idx="229">
                  <c:v>3.7621510222790831E-3</c:v>
                </c:pt>
                <c:pt idx="230">
                  <c:v>3.7621510222790831E-3</c:v>
                </c:pt>
                <c:pt idx="231">
                  <c:v>3.7887781325955418E-3</c:v>
                </c:pt>
                <c:pt idx="232">
                  <c:v>3.8557057342017754E-3</c:v>
                </c:pt>
                <c:pt idx="233">
                  <c:v>3.8582245149073862E-3</c:v>
                </c:pt>
                <c:pt idx="234">
                  <c:v>3.8679398119147428E-3</c:v>
                </c:pt>
                <c:pt idx="235">
                  <c:v>3.8873704059294556E-3</c:v>
                </c:pt>
                <c:pt idx="236">
                  <c:v>3.9766072080711003E-3</c:v>
                </c:pt>
                <c:pt idx="237">
                  <c:v>3.9766072080711003E-3</c:v>
                </c:pt>
                <c:pt idx="238">
                  <c:v>3.9766072080711003E-3</c:v>
                </c:pt>
                <c:pt idx="239">
                  <c:v>4.08239599770676E-3</c:v>
                </c:pt>
                <c:pt idx="240">
                  <c:v>4.08239599770676E-3</c:v>
                </c:pt>
                <c:pt idx="241">
                  <c:v>4.0874335591179825E-3</c:v>
                </c:pt>
                <c:pt idx="242">
                  <c:v>4.1021864175365607E-3</c:v>
                </c:pt>
                <c:pt idx="243">
                  <c:v>4.1043453724270845E-3</c:v>
                </c:pt>
                <c:pt idx="244">
                  <c:v>4.1212571857361865E-3</c:v>
                </c:pt>
                <c:pt idx="245">
                  <c:v>4.1932223487536422E-3</c:v>
                </c:pt>
                <c:pt idx="246">
                  <c:v>4.1932223487536422E-3</c:v>
                </c:pt>
                <c:pt idx="247">
                  <c:v>4.1982599101648638E-3</c:v>
                </c:pt>
                <c:pt idx="248">
                  <c:v>4.1982599101648638E-3</c:v>
                </c:pt>
                <c:pt idx="249">
                  <c:v>4.1982599101648638E-3</c:v>
                </c:pt>
                <c:pt idx="250">
                  <c:v>4.1982599101648638E-3</c:v>
                </c:pt>
                <c:pt idx="251">
                  <c:v>4.1982599101648638E-3</c:v>
                </c:pt>
                <c:pt idx="252">
                  <c:v>4.200778690870475E-3</c:v>
                </c:pt>
                <c:pt idx="253">
                  <c:v>4.200778690870475E-3</c:v>
                </c:pt>
                <c:pt idx="254">
                  <c:v>4.2151717234739658E-3</c:v>
                </c:pt>
                <c:pt idx="255">
                  <c:v>4.2151717234739658E-3</c:v>
                </c:pt>
                <c:pt idx="256">
                  <c:v>4.2274058011869337E-3</c:v>
                </c:pt>
                <c:pt idx="257">
                  <c:v>4.3116050419173563E-3</c:v>
                </c:pt>
                <c:pt idx="258">
                  <c:v>4.321320338924713E-3</c:v>
                </c:pt>
                <c:pt idx="259">
                  <c:v>4.321320338924713E-3</c:v>
                </c:pt>
                <c:pt idx="260">
                  <c:v>4.321320338924713E-3</c:v>
                </c:pt>
                <c:pt idx="261">
                  <c:v>4.4418619869789509E-3</c:v>
                </c:pt>
                <c:pt idx="262">
                  <c:v>4.4468995483901734E-3</c:v>
                </c:pt>
                <c:pt idx="263">
                  <c:v>4.4468995483901734E-3</c:v>
                </c:pt>
                <c:pt idx="264">
                  <c:v>4.4468995483901734E-3</c:v>
                </c:pt>
                <c:pt idx="265">
                  <c:v>4.4515772839863075E-3</c:v>
                </c:pt>
                <c:pt idx="266">
                  <c:v>4.5602446801426659E-3</c:v>
                </c:pt>
                <c:pt idx="267">
                  <c:v>4.5602446801426659E-3</c:v>
                </c:pt>
                <c:pt idx="268">
                  <c:v>4.6588369534765802E-3</c:v>
                </c:pt>
                <c:pt idx="269">
                  <c:v>4.6681924246688494E-3</c:v>
                </c:pt>
                <c:pt idx="270">
                  <c:v>4.6710710311895472E-3</c:v>
                </c:pt>
                <c:pt idx="271">
                  <c:v>4.6833051089025151E-3</c:v>
                </c:pt>
                <c:pt idx="272">
                  <c:v>4.7818973822364285E-3</c:v>
                </c:pt>
                <c:pt idx="273">
                  <c:v>4.9348233536485216E-3</c:v>
                </c:pt>
                <c:pt idx="274">
                  <c:v>4.9366224827239588E-3</c:v>
                </c:pt>
                <c:pt idx="275">
                  <c:v>5.0107466006319382E-3</c:v>
                </c:pt>
                <c:pt idx="276">
                  <c:v>5.0132653813375486E-3</c:v>
                </c:pt>
                <c:pt idx="277">
                  <c:v>5.1046611383697175E-3</c:v>
                </c:pt>
                <c:pt idx="278">
                  <c:v>5.1143764353770741E-3</c:v>
                </c:pt>
                <c:pt idx="279">
                  <c:v>5.1168952160826845E-3</c:v>
                </c:pt>
                <c:pt idx="280">
                  <c:v>5.1168952160826845E-3</c:v>
                </c:pt>
                <c:pt idx="281">
                  <c:v>5.1338070293917865E-3</c:v>
                </c:pt>
                <c:pt idx="282">
                  <c:v>5.1413633715086202E-3</c:v>
                </c:pt>
                <c:pt idx="283">
                  <c:v>5.1564760557422859E-3</c:v>
                </c:pt>
                <c:pt idx="284">
                  <c:v>5.2457128578839302E-3</c:v>
                </c:pt>
                <c:pt idx="285">
                  <c:v>5.2683818842344287E-3</c:v>
                </c:pt>
                <c:pt idx="286">
                  <c:v>5.3558195573006374E-3</c:v>
                </c:pt>
                <c:pt idx="287">
                  <c:v>5.3558195573006374E-3</c:v>
                </c:pt>
                <c:pt idx="288">
                  <c:v>5.3558195573006374E-3</c:v>
                </c:pt>
                <c:pt idx="289">
                  <c:v>5.3558195573006374E-3</c:v>
                </c:pt>
                <c:pt idx="290">
                  <c:v>5.3558195573006374E-3</c:v>
                </c:pt>
                <c:pt idx="291">
                  <c:v>5.3558195573006374E-3</c:v>
                </c:pt>
                <c:pt idx="292">
                  <c:v>5.3558195573006374E-3</c:v>
                </c:pt>
                <c:pt idx="293">
                  <c:v>5.3572588605609863E-3</c:v>
                </c:pt>
                <c:pt idx="294">
                  <c:v>5.3622964219722079E-3</c:v>
                </c:pt>
                <c:pt idx="295">
                  <c:v>5.3702125899041282E-3</c:v>
                </c:pt>
                <c:pt idx="296">
                  <c:v>5.3745304996851758E-3</c:v>
                </c:pt>
                <c:pt idx="297">
                  <c:v>5.4659262567173447E-3</c:v>
                </c:pt>
                <c:pt idx="298">
                  <c:v>5.4659262567173447E-3</c:v>
                </c:pt>
                <c:pt idx="299">
                  <c:v>5.46916468905313E-3</c:v>
                </c:pt>
                <c:pt idx="300">
                  <c:v>5.46916468905313E-3</c:v>
                </c:pt>
                <c:pt idx="301">
                  <c:v>5.46916468905313E-3</c:v>
                </c:pt>
                <c:pt idx="302">
                  <c:v>5.46916468905313E-3</c:v>
                </c:pt>
                <c:pt idx="303">
                  <c:v>5.4835577216566208E-3</c:v>
                </c:pt>
                <c:pt idx="304">
                  <c:v>5.4839175474717082E-3</c:v>
                </c:pt>
                <c:pt idx="305">
                  <c:v>5.5897063371073679E-3</c:v>
                </c:pt>
                <c:pt idx="306">
                  <c:v>5.5969028534091133E-3</c:v>
                </c:pt>
                <c:pt idx="307">
                  <c:v>5.6066181504164699E-3</c:v>
                </c:pt>
                <c:pt idx="308">
                  <c:v>5.6066181504164699E-3</c:v>
                </c:pt>
                <c:pt idx="309">
                  <c:v>5.6933361718525038E-3</c:v>
                </c:pt>
                <c:pt idx="310">
                  <c:v>5.8138778199067426E-3</c:v>
                </c:pt>
                <c:pt idx="311">
                  <c:v>5.8138778199067426E-3</c:v>
                </c:pt>
                <c:pt idx="312">
                  <c:v>5.821074336208488E-3</c:v>
                </c:pt>
                <c:pt idx="313">
                  <c:v>5.8361870204421537E-3</c:v>
                </c:pt>
                <c:pt idx="314">
                  <c:v>5.9288421678271273E-3</c:v>
                </c:pt>
                <c:pt idx="315">
                  <c:v>5.9297417323648455E-3</c:v>
                </c:pt>
                <c:pt idx="316">
                  <c:v>5.9306412969025637E-3</c:v>
                </c:pt>
                <c:pt idx="317">
                  <c:v>5.9322605130704567E-3</c:v>
                </c:pt>
                <c:pt idx="318">
                  <c:v>5.9344194679609805E-3</c:v>
                </c:pt>
                <c:pt idx="319">
                  <c:v>5.9416159842627259E-3</c:v>
                </c:pt>
                <c:pt idx="320">
                  <c:v>6.0529820740322388E-3</c:v>
                </c:pt>
                <c:pt idx="321">
                  <c:v>6.0722327551394079E-3</c:v>
                </c:pt>
                <c:pt idx="322">
                  <c:v>6.1585909507603544E-3</c:v>
                </c:pt>
                <c:pt idx="323">
                  <c:v>6.2647395662111015E-3</c:v>
                </c:pt>
                <c:pt idx="324">
                  <c:v>6.2658190436563638E-3</c:v>
                </c:pt>
                <c:pt idx="325">
                  <c:v>6.2658190436563638E-3</c:v>
                </c:pt>
                <c:pt idx="326">
                  <c:v>6.2917265023426476E-3</c:v>
                </c:pt>
                <c:pt idx="327">
                  <c:v>6.3843816497276213E-3</c:v>
                </c:pt>
                <c:pt idx="328">
                  <c:v>6.3903187756765619E-3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9F-4EFD-AE78-3B6B8AF5329D}"/>
            </c:ext>
          </c:extLst>
        </c:ser>
        <c:ser>
          <c:idx val="5"/>
          <c:order val="5"/>
          <c:tx>
            <c:strRef>
              <c:f>'Active 2'!$AX$1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2'!$AW$2:$AW$69</c:f>
              <c:numCache>
                <c:formatCode>General</c:formatCode>
                <c:ptCount val="68"/>
                <c:pt idx="0">
                  <c:v>-30000</c:v>
                </c:pt>
                <c:pt idx="1">
                  <c:v>-29500</c:v>
                </c:pt>
                <c:pt idx="2">
                  <c:v>-29000</c:v>
                </c:pt>
                <c:pt idx="3">
                  <c:v>-28500</c:v>
                </c:pt>
                <c:pt idx="4">
                  <c:v>-28000</c:v>
                </c:pt>
                <c:pt idx="5">
                  <c:v>-27500</c:v>
                </c:pt>
                <c:pt idx="6">
                  <c:v>-27000</c:v>
                </c:pt>
                <c:pt idx="7">
                  <c:v>-26500</c:v>
                </c:pt>
                <c:pt idx="8">
                  <c:v>-26000</c:v>
                </c:pt>
                <c:pt idx="9">
                  <c:v>-25500</c:v>
                </c:pt>
                <c:pt idx="10">
                  <c:v>-25000</c:v>
                </c:pt>
                <c:pt idx="11">
                  <c:v>-24500</c:v>
                </c:pt>
                <c:pt idx="12">
                  <c:v>-24000</c:v>
                </c:pt>
                <c:pt idx="13">
                  <c:v>-23500</c:v>
                </c:pt>
                <c:pt idx="14">
                  <c:v>-23000</c:v>
                </c:pt>
                <c:pt idx="15">
                  <c:v>-22500</c:v>
                </c:pt>
                <c:pt idx="16">
                  <c:v>-22000</c:v>
                </c:pt>
                <c:pt idx="17">
                  <c:v>-21500</c:v>
                </c:pt>
                <c:pt idx="18">
                  <c:v>-21000</c:v>
                </c:pt>
                <c:pt idx="19">
                  <c:v>-20500</c:v>
                </c:pt>
                <c:pt idx="20">
                  <c:v>-20000</c:v>
                </c:pt>
                <c:pt idx="21">
                  <c:v>-19500</c:v>
                </c:pt>
                <c:pt idx="22">
                  <c:v>-19000</c:v>
                </c:pt>
                <c:pt idx="23">
                  <c:v>-18500</c:v>
                </c:pt>
                <c:pt idx="24">
                  <c:v>-18000</c:v>
                </c:pt>
                <c:pt idx="25">
                  <c:v>-17500</c:v>
                </c:pt>
                <c:pt idx="26">
                  <c:v>-17000</c:v>
                </c:pt>
                <c:pt idx="27">
                  <c:v>-16500</c:v>
                </c:pt>
                <c:pt idx="28">
                  <c:v>-16000</c:v>
                </c:pt>
                <c:pt idx="29">
                  <c:v>-15500</c:v>
                </c:pt>
                <c:pt idx="30">
                  <c:v>-15000</c:v>
                </c:pt>
                <c:pt idx="31">
                  <c:v>-14500</c:v>
                </c:pt>
                <c:pt idx="32">
                  <c:v>-14000</c:v>
                </c:pt>
                <c:pt idx="33">
                  <c:v>-13500</c:v>
                </c:pt>
                <c:pt idx="34">
                  <c:v>-13000</c:v>
                </c:pt>
                <c:pt idx="35">
                  <c:v>-12500</c:v>
                </c:pt>
                <c:pt idx="36">
                  <c:v>-12000</c:v>
                </c:pt>
                <c:pt idx="37">
                  <c:v>-11500</c:v>
                </c:pt>
                <c:pt idx="38">
                  <c:v>-11000</c:v>
                </c:pt>
                <c:pt idx="39">
                  <c:v>-10500</c:v>
                </c:pt>
                <c:pt idx="40">
                  <c:v>-10000</c:v>
                </c:pt>
                <c:pt idx="41">
                  <c:v>-9500</c:v>
                </c:pt>
                <c:pt idx="42">
                  <c:v>-9000</c:v>
                </c:pt>
                <c:pt idx="43">
                  <c:v>-8500</c:v>
                </c:pt>
                <c:pt idx="44">
                  <c:v>-8000</c:v>
                </c:pt>
                <c:pt idx="45">
                  <c:v>-7500</c:v>
                </c:pt>
                <c:pt idx="46">
                  <c:v>-7000</c:v>
                </c:pt>
                <c:pt idx="47">
                  <c:v>-6500</c:v>
                </c:pt>
                <c:pt idx="48">
                  <c:v>-6000</c:v>
                </c:pt>
                <c:pt idx="49">
                  <c:v>-5500</c:v>
                </c:pt>
                <c:pt idx="50">
                  <c:v>-5000</c:v>
                </c:pt>
                <c:pt idx="51">
                  <c:v>-4500</c:v>
                </c:pt>
                <c:pt idx="52">
                  <c:v>-4000</c:v>
                </c:pt>
                <c:pt idx="53">
                  <c:v>-3500</c:v>
                </c:pt>
                <c:pt idx="54">
                  <c:v>-3000</c:v>
                </c:pt>
                <c:pt idx="55">
                  <c:v>-2500</c:v>
                </c:pt>
                <c:pt idx="56">
                  <c:v>-2000</c:v>
                </c:pt>
                <c:pt idx="57">
                  <c:v>-1500</c:v>
                </c:pt>
                <c:pt idx="58">
                  <c:v>-1000</c:v>
                </c:pt>
                <c:pt idx="59">
                  <c:v>-500</c:v>
                </c:pt>
                <c:pt idx="60">
                  <c:v>0</c:v>
                </c:pt>
                <c:pt idx="61">
                  <c:v>500</c:v>
                </c:pt>
                <c:pt idx="62">
                  <c:v>1000</c:v>
                </c:pt>
                <c:pt idx="63">
                  <c:v>1500</c:v>
                </c:pt>
                <c:pt idx="64">
                  <c:v>2000</c:v>
                </c:pt>
                <c:pt idx="65">
                  <c:v>2500</c:v>
                </c:pt>
              </c:numCache>
            </c:numRef>
          </c:xVal>
          <c:yVal>
            <c:numRef>
              <c:f>'Active 2'!$AX$2:$AX$69</c:f>
              <c:numCache>
                <c:formatCode>General</c:formatCode>
                <c:ptCount val="68"/>
                <c:pt idx="0">
                  <c:v>-0.29448510152512541</c:v>
                </c:pt>
                <c:pt idx="1">
                  <c:v>-0.28262377483372403</c:v>
                </c:pt>
                <c:pt idx="2">
                  <c:v>-0.27059446539683185</c:v>
                </c:pt>
                <c:pt idx="3">
                  <c:v>-0.25840946491795597</c:v>
                </c:pt>
                <c:pt idx="4">
                  <c:v>-0.2460817436548649</c:v>
                </c:pt>
                <c:pt idx="5">
                  <c:v>-0.23361242787374012</c:v>
                </c:pt>
                <c:pt idx="6">
                  <c:v>-0.22098560711779769</c:v>
                </c:pt>
                <c:pt idx="7">
                  <c:v>-0.20817744396676799</c:v>
                </c:pt>
                <c:pt idx="8">
                  <c:v>-0.19516447079766769</c:v>
                </c:pt>
                <c:pt idx="9">
                  <c:v>-0.18191732982210443</c:v>
                </c:pt>
                <c:pt idx="10">
                  <c:v>-0.1683906103762926</c:v>
                </c:pt>
                <c:pt idx="11">
                  <c:v>-0.15452681738511689</c:v>
                </c:pt>
                <c:pt idx="12">
                  <c:v>-0.14027855822629259</c:v>
                </c:pt>
                <c:pt idx="13">
                  <c:v>-0.12570259504335857</c:v>
                </c:pt>
                <c:pt idx="14">
                  <c:v>-0.1114841692970739</c:v>
                </c:pt>
                <c:pt idx="15">
                  <c:v>-0.10051458622879093</c:v>
                </c:pt>
                <c:pt idx="16">
                  <c:v>-9.440397688468867E-2</c:v>
                </c:pt>
                <c:pt idx="17">
                  <c:v>-9.0078975883408255E-2</c:v>
                </c:pt>
                <c:pt idx="18">
                  <c:v>-8.5900271844697326E-2</c:v>
                </c:pt>
                <c:pt idx="19">
                  <c:v>-8.1528627722784533E-2</c:v>
                </c:pt>
                <c:pt idx="20">
                  <c:v>-7.6916201547569923E-2</c:v>
                </c:pt>
                <c:pt idx="21">
                  <c:v>-7.2079940131469983E-2</c:v>
                </c:pt>
                <c:pt idx="22">
                  <c:v>-6.7047161592013862E-2</c:v>
                </c:pt>
                <c:pt idx="23">
                  <c:v>-6.1836199070425521E-2</c:v>
                </c:pt>
                <c:pt idx="24">
                  <c:v>-5.6457317238627687E-2</c:v>
                </c:pt>
                <c:pt idx="25">
                  <c:v>-5.0922834514695314E-2</c:v>
                </c:pt>
                <c:pt idx="26">
                  <c:v>-4.524568850609878E-2</c:v>
                </c:pt>
                <c:pt idx="27">
                  <c:v>-3.9426897670817161E-2</c:v>
                </c:pt>
                <c:pt idx="28">
                  <c:v>-3.3450462614095969E-2</c:v>
                </c:pt>
                <c:pt idx="29">
                  <c:v>-2.7292534333057849E-2</c:v>
                </c:pt>
                <c:pt idx="30">
                  <c:v>-2.0929642804375766E-2</c:v>
                </c:pt>
                <c:pt idx="31">
                  <c:v>-1.4332352753105682E-2</c:v>
                </c:pt>
                <c:pt idx="32">
                  <c:v>-7.4551464248303039E-3</c:v>
                </c:pt>
                <c:pt idx="33">
                  <c:v>-2.4049908372058399E-4</c:v>
                </c:pt>
                <c:pt idx="34">
                  <c:v>7.3587675114702347E-3</c:v>
                </c:pt>
                <c:pt idx="35">
                  <c:v>1.52844585395933E-2</c:v>
                </c:pt>
                <c:pt idx="36">
                  <c:v>2.2842989032917642E-2</c:v>
                </c:pt>
                <c:pt idx="37">
                  <c:v>2.7128930770508521E-2</c:v>
                </c:pt>
                <c:pt idx="38">
                  <c:v>2.6566286956062959E-2</c:v>
                </c:pt>
                <c:pt idx="39">
                  <c:v>2.4236150729969225E-2</c:v>
                </c:pt>
                <c:pt idx="40">
                  <c:v>2.176410833918711E-2</c:v>
                </c:pt>
                <c:pt idx="41">
                  <c:v>1.9485789716321502E-2</c:v>
                </c:pt>
                <c:pt idx="42">
                  <c:v>1.7448254385632953E-2</c:v>
                </c:pt>
                <c:pt idx="43">
                  <c:v>1.5634384242708188E-2</c:v>
                </c:pt>
                <c:pt idx="44">
                  <c:v>1.4016877558599126E-2</c:v>
                </c:pt>
                <c:pt idx="45">
                  <c:v>1.2577475548442525E-2</c:v>
                </c:pt>
                <c:pt idx="46">
                  <c:v>1.1305929279865913E-2</c:v>
                </c:pt>
                <c:pt idx="47">
                  <c:v>1.018989368182013E-2</c:v>
                </c:pt>
                <c:pt idx="48">
                  <c:v>9.2164643745673448E-3</c:v>
                </c:pt>
                <c:pt idx="49">
                  <c:v>8.3847309394574979E-3</c:v>
                </c:pt>
                <c:pt idx="50">
                  <c:v>7.7107812808867963E-3</c:v>
                </c:pt>
                <c:pt idx="51">
                  <c:v>7.2184755976930377E-3</c:v>
                </c:pt>
                <c:pt idx="52">
                  <c:v>6.9312866115532855E-3</c:v>
                </c:pt>
                <c:pt idx="53">
                  <c:v>6.8787275650001823E-3</c:v>
                </c:pt>
                <c:pt idx="54">
                  <c:v>7.1064231238522719E-3</c:v>
                </c:pt>
                <c:pt idx="55">
                  <c:v>7.6719269093822101E-3</c:v>
                </c:pt>
                <c:pt idx="56">
                  <c:v>8.6221997681391865E-3</c:v>
                </c:pt>
                <c:pt idx="57">
                  <c:v>9.8975980232388731E-3</c:v>
                </c:pt>
                <c:pt idx="58">
                  <c:v>1.0796110847418687E-2</c:v>
                </c:pt>
                <c:pt idx="59">
                  <c:v>8.3983203110241378E-3</c:v>
                </c:pt>
                <c:pt idx="60">
                  <c:v>1.1625843594368426E-3</c:v>
                </c:pt>
                <c:pt idx="61">
                  <c:v>-7.8226328209888008E-3</c:v>
                </c:pt>
                <c:pt idx="62">
                  <c:v>-1.6945410902292072E-2</c:v>
                </c:pt>
                <c:pt idx="63">
                  <c:v>-2.5873690946177044E-2</c:v>
                </c:pt>
                <c:pt idx="64">
                  <c:v>-3.4561188596973838E-2</c:v>
                </c:pt>
                <c:pt idx="65">
                  <c:v>-4.302519145123946E-2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9F-4EFD-AE78-3B6B8AF53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25408"/>
        <c:axId val="1"/>
      </c:scatterChart>
      <c:valAx>
        <c:axId val="750125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3509781357887"/>
              <c:y val="0.93646468104530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029919447640968E-2"/>
              <c:y val="0.46823234052265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254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96317606444186"/>
          <c:y val="0.95994550952870017"/>
          <c:w val="0.40161104718066737"/>
          <c:h val="2.76243866255848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 O-C Diagr.</a:t>
            </a:r>
          </a:p>
        </c:rich>
      </c:tx>
      <c:layout>
        <c:manualLayout>
          <c:xMode val="edge"/>
          <c:yMode val="edge"/>
          <c:x val="0.37595177315164369"/>
          <c:y val="3.0555555555555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8650498612447"/>
          <c:y val="0.2138894691012074"/>
          <c:w val="0.81126452397338156"/>
          <c:h val="0.586112701043568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2'!$F$21:$F$349</c:f>
              <c:numCache>
                <c:formatCode>General</c:formatCode>
                <c:ptCount val="329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</c:numCache>
            </c:numRef>
          </c:xVal>
          <c:yVal>
            <c:numRef>
              <c:f>'Active 2'!$H$21:$H$349</c:f>
              <c:numCache>
                <c:formatCode>General</c:formatCode>
                <c:ptCount val="3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0D-4C08-8E33-069F2A4D6C87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2'!$F$21:$F$349</c:f>
              <c:numCache>
                <c:formatCode>General</c:formatCode>
                <c:ptCount val="329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</c:numCache>
            </c:numRef>
          </c:xVal>
          <c:yVal>
            <c:numRef>
              <c:f>'Active 2'!$I$21:$I$349</c:f>
              <c:numCache>
                <c:formatCode>General</c:formatCode>
                <c:ptCount val="329"/>
                <c:pt idx="0">
                  <c:v>-0.16848000000027241</c:v>
                </c:pt>
                <c:pt idx="1">
                  <c:v>-0.21068000000377651</c:v>
                </c:pt>
                <c:pt idx="2">
                  <c:v>-0.20668000000296161</c:v>
                </c:pt>
                <c:pt idx="3">
                  <c:v>-0.17399999999906868</c:v>
                </c:pt>
                <c:pt idx="4">
                  <c:v>-0.23171999999976833</c:v>
                </c:pt>
                <c:pt idx="5">
                  <c:v>-0.21687999999994645</c:v>
                </c:pt>
                <c:pt idx="6">
                  <c:v>-0.16456000000107451</c:v>
                </c:pt>
                <c:pt idx="7">
                  <c:v>-0.17364000000088708</c:v>
                </c:pt>
                <c:pt idx="8">
                  <c:v>-0.17812000000412809</c:v>
                </c:pt>
                <c:pt idx="9">
                  <c:v>-0.18219999999928405</c:v>
                </c:pt>
                <c:pt idx="10">
                  <c:v>-0.18723999999929219</c:v>
                </c:pt>
                <c:pt idx="11">
                  <c:v>-0.20028000000093016</c:v>
                </c:pt>
                <c:pt idx="12">
                  <c:v>-0.17756000000372296</c:v>
                </c:pt>
                <c:pt idx="13">
                  <c:v>-0.17076000000452041</c:v>
                </c:pt>
                <c:pt idx="14">
                  <c:v>-0.17399999999906868</c:v>
                </c:pt>
                <c:pt idx="15">
                  <c:v>-0.17320000000108848</c:v>
                </c:pt>
                <c:pt idx="16">
                  <c:v>-0.16236000000208151</c:v>
                </c:pt>
                <c:pt idx="17">
                  <c:v>-0.14907999999923049</c:v>
                </c:pt>
                <c:pt idx="18">
                  <c:v>-0.17316000000209897</c:v>
                </c:pt>
                <c:pt idx="19">
                  <c:v>-0.1768000000010943</c:v>
                </c:pt>
                <c:pt idx="20">
                  <c:v>-0.17688000000271131</c:v>
                </c:pt>
                <c:pt idx="21">
                  <c:v>-0.17992000000231201</c:v>
                </c:pt>
                <c:pt idx="22">
                  <c:v>-0.17652000000089174</c:v>
                </c:pt>
                <c:pt idx="23">
                  <c:v>-0.18788000000131433</c:v>
                </c:pt>
                <c:pt idx="24">
                  <c:v>-0.18152000000191038</c:v>
                </c:pt>
                <c:pt idx="25">
                  <c:v>-0.18256000000110362</c:v>
                </c:pt>
                <c:pt idx="26">
                  <c:v>-0.17104000000108499</c:v>
                </c:pt>
                <c:pt idx="27">
                  <c:v>-0.17427999999927124</c:v>
                </c:pt>
                <c:pt idx="28">
                  <c:v>-7.4560000000928994E-2</c:v>
                </c:pt>
                <c:pt idx="29">
                  <c:v>-0.16196000000127242</c:v>
                </c:pt>
                <c:pt idx="30">
                  <c:v>-0.15404000000125961</c:v>
                </c:pt>
                <c:pt idx="31">
                  <c:v>-0.16071999999985565</c:v>
                </c:pt>
                <c:pt idx="32">
                  <c:v>-0.1588000000010652</c:v>
                </c:pt>
                <c:pt idx="33">
                  <c:v>-0.14988000000084867</c:v>
                </c:pt>
                <c:pt idx="34">
                  <c:v>-0.15996000000086497</c:v>
                </c:pt>
                <c:pt idx="35">
                  <c:v>-0.1544400000020687</c:v>
                </c:pt>
                <c:pt idx="36">
                  <c:v>-0.17148000000088359</c:v>
                </c:pt>
                <c:pt idx="37">
                  <c:v>-0.1565599999994447</c:v>
                </c:pt>
                <c:pt idx="38">
                  <c:v>-0.14860000000044238</c:v>
                </c:pt>
                <c:pt idx="39">
                  <c:v>-0.17580000000089058</c:v>
                </c:pt>
                <c:pt idx="40">
                  <c:v>-0.15927999999985332</c:v>
                </c:pt>
                <c:pt idx="41">
                  <c:v>-0.14988000000084867</c:v>
                </c:pt>
                <c:pt idx="42">
                  <c:v>-8.2119999999122228E-2</c:v>
                </c:pt>
                <c:pt idx="43">
                  <c:v>-7.9120000002149027E-2</c:v>
                </c:pt>
                <c:pt idx="44">
                  <c:v>-8.3879999998316634E-2</c:v>
                </c:pt>
                <c:pt idx="45">
                  <c:v>-7.8919999999925494E-2</c:v>
                </c:pt>
                <c:pt idx="46">
                  <c:v>-7.2719999996479601E-2</c:v>
                </c:pt>
                <c:pt idx="47">
                  <c:v>-7.2719999996479601E-2</c:v>
                </c:pt>
                <c:pt idx="48">
                  <c:v>-7.2879999999713618E-2</c:v>
                </c:pt>
                <c:pt idx="49">
                  <c:v>-5.6880000003729947E-2</c:v>
                </c:pt>
                <c:pt idx="50">
                  <c:v>-4.9920000004931353E-2</c:v>
                </c:pt>
                <c:pt idx="51">
                  <c:v>-5.8320000003732275E-2</c:v>
                </c:pt>
                <c:pt idx="52">
                  <c:v>-6.1720000005152542E-2</c:v>
                </c:pt>
                <c:pt idx="53">
                  <c:v>-5.3720000003522728E-2</c:v>
                </c:pt>
                <c:pt idx="54">
                  <c:v>-6.0360000003129244E-2</c:v>
                </c:pt>
                <c:pt idx="55">
                  <c:v>-5.836000000272179E-2</c:v>
                </c:pt>
                <c:pt idx="56">
                  <c:v>-5.0640000001294538E-2</c:v>
                </c:pt>
                <c:pt idx="57">
                  <c:v>-4.424000000290107E-2</c:v>
                </c:pt>
                <c:pt idx="58">
                  <c:v>-5.1279999999678694E-2</c:v>
                </c:pt>
                <c:pt idx="59">
                  <c:v>-4.927999999927124E-2</c:v>
                </c:pt>
                <c:pt idx="60">
                  <c:v>-4.2320000000472646E-2</c:v>
                </c:pt>
                <c:pt idx="61">
                  <c:v>-5.1879999999073334E-2</c:v>
                </c:pt>
                <c:pt idx="62">
                  <c:v>-4.387999999744352E-2</c:v>
                </c:pt>
                <c:pt idx="63">
                  <c:v>-3.8880000000062864E-2</c:v>
                </c:pt>
                <c:pt idx="64">
                  <c:v>-7.3560000004363246E-2</c:v>
                </c:pt>
                <c:pt idx="66">
                  <c:v>-7.5320000003557652E-2</c:v>
                </c:pt>
                <c:pt idx="67">
                  <c:v>-6.7320000001927838E-2</c:v>
                </c:pt>
                <c:pt idx="68">
                  <c:v>-4.6199999997043051E-2</c:v>
                </c:pt>
                <c:pt idx="69">
                  <c:v>-4.4199999996635597E-2</c:v>
                </c:pt>
                <c:pt idx="70">
                  <c:v>-4.3200000000069849E-2</c:v>
                </c:pt>
                <c:pt idx="71">
                  <c:v>-4.019999999582069E-2</c:v>
                </c:pt>
                <c:pt idx="72">
                  <c:v>-2.7280000002065208E-2</c:v>
                </c:pt>
                <c:pt idx="73">
                  <c:v>-4.9440000002505258E-2</c:v>
                </c:pt>
                <c:pt idx="74">
                  <c:v>-2.8360000003885943E-2</c:v>
                </c:pt>
                <c:pt idx="75">
                  <c:v>-2.7360000000044238E-2</c:v>
                </c:pt>
                <c:pt idx="76">
                  <c:v>-2.3359999999229331E-2</c:v>
                </c:pt>
                <c:pt idx="77">
                  <c:v>-2.1359999998821877E-2</c:v>
                </c:pt>
                <c:pt idx="78">
                  <c:v>-2.6480000000447035E-2</c:v>
                </c:pt>
                <c:pt idx="79">
                  <c:v>-2.674000000115484E-2</c:v>
                </c:pt>
                <c:pt idx="80">
                  <c:v>-3.0120000003080349E-2</c:v>
                </c:pt>
                <c:pt idx="81">
                  <c:v>-2.2120000001450535E-2</c:v>
                </c:pt>
                <c:pt idx="82">
                  <c:v>-1.0000000038417056E-3</c:v>
                </c:pt>
                <c:pt idx="83">
                  <c:v>9.9999999656574801E-4</c:v>
                </c:pt>
                <c:pt idx="84">
                  <c:v>1.999999993131496E-3</c:v>
                </c:pt>
                <c:pt idx="85">
                  <c:v>4.9999999973806553E-3</c:v>
                </c:pt>
                <c:pt idx="86">
                  <c:v>1.7920000005688053E-2</c:v>
                </c:pt>
                <c:pt idx="87">
                  <c:v>-4.2399999947519973E-3</c:v>
                </c:pt>
                <c:pt idx="88">
                  <c:v>4.2799999937415123E-3</c:v>
                </c:pt>
                <c:pt idx="89">
                  <c:v>-1.6080000001238659E-2</c:v>
                </c:pt>
                <c:pt idx="90">
                  <c:v>7.2799999979906715E-3</c:v>
                </c:pt>
                <c:pt idx="91">
                  <c:v>1.0279999994963873E-2</c:v>
                </c:pt>
                <c:pt idx="92">
                  <c:v>-6.3759999997273553E-2</c:v>
                </c:pt>
                <c:pt idx="93">
                  <c:v>-1.1280000006081536E-2</c:v>
                </c:pt>
                <c:pt idx="94">
                  <c:v>-1.0280000009515788E-2</c:v>
                </c:pt>
                <c:pt idx="95">
                  <c:v>-8.2800000091083348E-3</c:v>
                </c:pt>
                <c:pt idx="96">
                  <c:v>-8.2800000091083348E-3</c:v>
                </c:pt>
                <c:pt idx="97">
                  <c:v>3.9600000018253922E-3</c:v>
                </c:pt>
                <c:pt idx="98">
                  <c:v>4.9599999983911403E-3</c:v>
                </c:pt>
                <c:pt idx="99">
                  <c:v>1.7999999909079634E-3</c:v>
                </c:pt>
                <c:pt idx="100">
                  <c:v>-2.3760000003676396E-2</c:v>
                </c:pt>
                <c:pt idx="101">
                  <c:v>-1.8920000002253801E-2</c:v>
                </c:pt>
                <c:pt idx="102">
                  <c:v>-1.5559999999823049E-2</c:v>
                </c:pt>
                <c:pt idx="103">
                  <c:v>-8.5600000020349398E-3</c:v>
                </c:pt>
                <c:pt idx="104">
                  <c:v>-9.7200000018347055E-3</c:v>
                </c:pt>
                <c:pt idx="105">
                  <c:v>-9.7200000018347055E-3</c:v>
                </c:pt>
                <c:pt idx="106">
                  <c:v>-8.7200000052689575E-3</c:v>
                </c:pt>
                <c:pt idx="107">
                  <c:v>-9.5999999975902028E-3</c:v>
                </c:pt>
                <c:pt idx="108">
                  <c:v>-4.6000000002095476E-3</c:v>
                </c:pt>
                <c:pt idx="109">
                  <c:v>-3.6000000036437996E-3</c:v>
                </c:pt>
                <c:pt idx="110">
                  <c:v>-2.7759999997215346E-2</c:v>
                </c:pt>
                <c:pt idx="111">
                  <c:v>2.8439999994589016E-2</c:v>
                </c:pt>
                <c:pt idx="114">
                  <c:v>-2.9840000002877787E-2</c:v>
                </c:pt>
                <c:pt idx="115">
                  <c:v>-6.9599999987985939E-3</c:v>
                </c:pt>
                <c:pt idx="119">
                  <c:v>-5.5999999312916771E-4</c:v>
                </c:pt>
                <c:pt idx="120">
                  <c:v>5.8400000052643009E-3</c:v>
                </c:pt>
                <c:pt idx="121">
                  <c:v>9.8399999988032505E-3</c:v>
                </c:pt>
                <c:pt idx="122">
                  <c:v>2.4839999998221174E-2</c:v>
                </c:pt>
                <c:pt idx="128">
                  <c:v>3.2200000001466833E-2</c:v>
                </c:pt>
                <c:pt idx="129">
                  <c:v>2.1039999992353842E-2</c:v>
                </c:pt>
                <c:pt idx="130">
                  <c:v>3.0079999996814877E-2</c:v>
                </c:pt>
                <c:pt idx="133">
                  <c:v>4.1199999999662396E-2</c:v>
                </c:pt>
                <c:pt idx="134">
                  <c:v>2.5560000001860317E-2</c:v>
                </c:pt>
                <c:pt idx="141">
                  <c:v>2.5519999995594844E-2</c:v>
                </c:pt>
                <c:pt idx="142">
                  <c:v>3.3519999997224659E-2</c:v>
                </c:pt>
                <c:pt idx="145">
                  <c:v>2.5600000000849832E-2</c:v>
                </c:pt>
                <c:pt idx="146">
                  <c:v>1.9520000001648441E-2</c:v>
                </c:pt>
                <c:pt idx="147">
                  <c:v>5.6120000001101289E-2</c:v>
                </c:pt>
                <c:pt idx="148">
                  <c:v>2.2479999999632128E-2</c:v>
                </c:pt>
                <c:pt idx="149">
                  <c:v>5.1600000006146729E-3</c:v>
                </c:pt>
                <c:pt idx="151">
                  <c:v>8.9599999992060475E-3</c:v>
                </c:pt>
                <c:pt idx="152">
                  <c:v>2.2400000001653098E-2</c:v>
                </c:pt>
                <c:pt idx="153">
                  <c:v>-2.719999996770639E-3</c:v>
                </c:pt>
                <c:pt idx="154">
                  <c:v>3.8719999996828847E-2</c:v>
                </c:pt>
                <c:pt idx="155">
                  <c:v>9.2399999994086102E-3</c:v>
                </c:pt>
                <c:pt idx="156">
                  <c:v>2.4239999998826534E-2</c:v>
                </c:pt>
                <c:pt idx="157">
                  <c:v>6.7999999737367034E-4</c:v>
                </c:pt>
                <c:pt idx="158">
                  <c:v>3.8679999997839332E-2</c:v>
                </c:pt>
                <c:pt idx="159">
                  <c:v>6.5200000026379712E-3</c:v>
                </c:pt>
                <c:pt idx="160">
                  <c:v>1.9480000002658926E-2</c:v>
                </c:pt>
                <c:pt idx="161">
                  <c:v>2.148000000306638E-2</c:v>
                </c:pt>
                <c:pt idx="162">
                  <c:v>2.4480000000039581E-2</c:v>
                </c:pt>
                <c:pt idx="163">
                  <c:v>1.735999999800697E-2</c:v>
                </c:pt>
                <c:pt idx="165">
                  <c:v>2.0759999999427237E-2</c:v>
                </c:pt>
                <c:pt idx="166">
                  <c:v>2.7759999997215346E-2</c:v>
                </c:pt>
                <c:pt idx="167">
                  <c:v>2.9759999997622799E-2</c:v>
                </c:pt>
                <c:pt idx="168">
                  <c:v>3.0760000001464505E-2</c:v>
                </c:pt>
                <c:pt idx="169">
                  <c:v>3.1759999998030253E-2</c:v>
                </c:pt>
                <c:pt idx="170">
                  <c:v>3.4760000002279412E-2</c:v>
                </c:pt>
                <c:pt idx="171">
                  <c:v>3.6760000002686866E-2</c:v>
                </c:pt>
                <c:pt idx="172">
                  <c:v>1.5200000001641456E-2</c:v>
                </c:pt>
                <c:pt idx="173">
                  <c:v>2.9200000004493631E-2</c:v>
                </c:pt>
                <c:pt idx="174">
                  <c:v>1.2159999998402782E-2</c:v>
                </c:pt>
                <c:pt idx="175">
                  <c:v>1.5160000002651941E-2</c:v>
                </c:pt>
                <c:pt idx="176">
                  <c:v>5.9200000032433309E-3</c:v>
                </c:pt>
                <c:pt idx="178">
                  <c:v>5.6000000040512532E-4</c:v>
                </c:pt>
                <c:pt idx="179">
                  <c:v>2.5600000008125789E-3</c:v>
                </c:pt>
                <c:pt idx="180">
                  <c:v>1.6559999996388797E-2</c:v>
                </c:pt>
                <c:pt idx="181">
                  <c:v>1.7560000000230502E-2</c:v>
                </c:pt>
                <c:pt idx="184">
                  <c:v>-1.2080000007699709E-2</c:v>
                </c:pt>
                <c:pt idx="185">
                  <c:v>-2.0800000056624413E-3</c:v>
                </c:pt>
                <c:pt idx="186">
                  <c:v>-1.0800000018207356E-3</c:v>
                </c:pt>
                <c:pt idx="187">
                  <c:v>7.9199999963748269E-3</c:v>
                </c:pt>
                <c:pt idx="188">
                  <c:v>-1.680000001215376E-3</c:v>
                </c:pt>
                <c:pt idx="189">
                  <c:v>-6.7999999737367034E-4</c:v>
                </c:pt>
                <c:pt idx="190">
                  <c:v>2.3199999995995313E-3</c:v>
                </c:pt>
                <c:pt idx="191">
                  <c:v>3.3200000034412369E-3</c:v>
                </c:pt>
                <c:pt idx="192">
                  <c:v>9.2399999994086102E-3</c:v>
                </c:pt>
                <c:pt idx="194">
                  <c:v>-7.2400000062771142E-3</c:v>
                </c:pt>
                <c:pt idx="195">
                  <c:v>-5.2400000058696605E-3</c:v>
                </c:pt>
                <c:pt idx="196">
                  <c:v>-2.4000000121304765E-4</c:v>
                </c:pt>
                <c:pt idx="197">
                  <c:v>1.759999999194406E-3</c:v>
                </c:pt>
                <c:pt idx="198">
                  <c:v>1.759999999194406E-3</c:v>
                </c:pt>
                <c:pt idx="199">
                  <c:v>3.7599999996018596E-3</c:v>
                </c:pt>
                <c:pt idx="200">
                  <c:v>6.7599999965750612E-3</c:v>
                </c:pt>
                <c:pt idx="201">
                  <c:v>7.7599999931408092E-3</c:v>
                </c:pt>
                <c:pt idx="202">
                  <c:v>1.2759999997797422E-2</c:v>
                </c:pt>
                <c:pt idx="203">
                  <c:v>1.5759999994770624E-2</c:v>
                </c:pt>
                <c:pt idx="204">
                  <c:v>1.7759999995178077E-2</c:v>
                </c:pt>
                <c:pt idx="205">
                  <c:v>1.7759999995178077E-2</c:v>
                </c:pt>
                <c:pt idx="206">
                  <c:v>1.9759999995585531E-2</c:v>
                </c:pt>
                <c:pt idx="207">
                  <c:v>2.4759999992966186E-2</c:v>
                </c:pt>
                <c:pt idx="211">
                  <c:v>2.4799999999231659E-2</c:v>
                </c:pt>
                <c:pt idx="212">
                  <c:v>7.9999997979030013E-5</c:v>
                </c:pt>
                <c:pt idx="213">
                  <c:v>-1.8960000008519273E-2</c:v>
                </c:pt>
                <c:pt idx="214">
                  <c:v>-3.5200000056647696E-3</c:v>
                </c:pt>
                <c:pt idx="215">
                  <c:v>-2.8120000002672896E-2</c:v>
                </c:pt>
                <c:pt idx="216">
                  <c:v>3.3080000001064036E-2</c:v>
                </c:pt>
                <c:pt idx="217">
                  <c:v>4.2120000005525071E-2</c:v>
                </c:pt>
                <c:pt idx="218">
                  <c:v>1.4520000004267786E-2</c:v>
                </c:pt>
                <c:pt idx="219">
                  <c:v>1.5879999999015126E-2</c:v>
                </c:pt>
                <c:pt idx="220">
                  <c:v>8.8800000012270175E-3</c:v>
                </c:pt>
                <c:pt idx="221">
                  <c:v>-2.8400000010151416E-3</c:v>
                </c:pt>
                <c:pt idx="222">
                  <c:v>1.6000000323401764E-4</c:v>
                </c:pt>
                <c:pt idx="223">
                  <c:v>1.1599999997997656E-3</c:v>
                </c:pt>
                <c:pt idx="224">
                  <c:v>9.1600000014295802E-3</c:v>
                </c:pt>
                <c:pt idx="225">
                  <c:v>1.0159999997995328E-2</c:v>
                </c:pt>
                <c:pt idx="226">
                  <c:v>1.7160000003059395E-2</c:v>
                </c:pt>
                <c:pt idx="227">
                  <c:v>2.216000000044005E-2</c:v>
                </c:pt>
                <c:pt idx="228">
                  <c:v>2.5199999945471063E-3</c:v>
                </c:pt>
                <c:pt idx="229">
                  <c:v>-2.3320000000239816E-2</c:v>
                </c:pt>
                <c:pt idx="230">
                  <c:v>-1.1320000005071051E-2</c:v>
                </c:pt>
                <c:pt idx="231">
                  <c:v>-2.8400000010151416E-3</c:v>
                </c:pt>
                <c:pt idx="232">
                  <c:v>6.8800000008195639E-3</c:v>
                </c:pt>
                <c:pt idx="233">
                  <c:v>2.3199999995995313E-3</c:v>
                </c:pt>
                <c:pt idx="234">
                  <c:v>2.1599999963655137E-3</c:v>
                </c:pt>
                <c:pt idx="235">
                  <c:v>-6.1600000044563785E-3</c:v>
                </c:pt>
                <c:pt idx="236">
                  <c:v>-1.0000000002037268E-2</c:v>
                </c:pt>
                <c:pt idx="237">
                  <c:v>-3.0000000042491592E-3</c:v>
                </c:pt>
                <c:pt idx="238">
                  <c:v>4.0000000008149073E-3</c:v>
                </c:pt>
                <c:pt idx="239">
                  <c:v>5.4799999998067506E-3</c:v>
                </c:pt>
                <c:pt idx="240">
                  <c:v>1.5479999994568061E-2</c:v>
                </c:pt>
                <c:pt idx="241">
                  <c:v>-9.6399999965797178E-3</c:v>
                </c:pt>
                <c:pt idx="242">
                  <c:v>7.0800000030430965E-3</c:v>
                </c:pt>
                <c:pt idx="243">
                  <c:v>2.599999999802094E-3</c:v>
                </c:pt>
                <c:pt idx="244">
                  <c:v>-2.1599999963655137E-3</c:v>
                </c:pt>
                <c:pt idx="245">
                  <c:v>7.3399999964749441E-3</c:v>
                </c:pt>
                <c:pt idx="246">
                  <c:v>1.0840000002644956E-2</c:v>
                </c:pt>
                <c:pt idx="247">
                  <c:v>-1.1780000000726432E-2</c:v>
                </c:pt>
                <c:pt idx="248">
                  <c:v>-7.5800000049639493E-3</c:v>
                </c:pt>
                <c:pt idx="249">
                  <c:v>-3.4799999993992969E-3</c:v>
                </c:pt>
                <c:pt idx="250">
                  <c:v>-2.0800000056624413E-3</c:v>
                </c:pt>
                <c:pt idx="251">
                  <c:v>6.3200000004144385E-3</c:v>
                </c:pt>
                <c:pt idx="252">
                  <c:v>-5.4400000008172356E-3</c:v>
                </c:pt>
                <c:pt idx="253">
                  <c:v>-1.839999997173436E-3</c:v>
                </c:pt>
                <c:pt idx="254">
                  <c:v>-3.0400000032386743E-3</c:v>
                </c:pt>
                <c:pt idx="255">
                  <c:v>9.59999997576233E-4</c:v>
                </c:pt>
                <c:pt idx="256">
                  <c:v>3.2399999981862493E-3</c:v>
                </c:pt>
                <c:pt idx="257">
                  <c:v>-2.8680000003078021E-2</c:v>
                </c:pt>
                <c:pt idx="258">
                  <c:v>2.0599999988917261E-3</c:v>
                </c:pt>
                <c:pt idx="259">
                  <c:v>4.1599999967729673E-3</c:v>
                </c:pt>
                <c:pt idx="260">
                  <c:v>7.5599999981932342E-3</c:v>
                </c:pt>
                <c:pt idx="261">
                  <c:v>3.559999997378327E-3</c:v>
                </c:pt>
                <c:pt idx="262">
                  <c:v>-2.156000000104541E-2</c:v>
                </c:pt>
                <c:pt idx="263">
                  <c:v>7.2399999990011565E-3</c:v>
                </c:pt>
                <c:pt idx="265">
                  <c:v>5.4999999993015081E-3</c:v>
                </c:pt>
                <c:pt idx="266">
                  <c:v>-2.5760000004083849E-2</c:v>
                </c:pt>
                <c:pt idx="268">
                  <c:v>-2.4680000002263114E-2</c:v>
                </c:pt>
                <c:pt idx="270">
                  <c:v>2.599999999802094E-3</c:v>
                </c:pt>
                <c:pt idx="272">
                  <c:v>2.0959999994374812E-2</c:v>
                </c:pt>
                <c:pt idx="273">
                  <c:v>7.060000003548339E-3</c:v>
                </c:pt>
                <c:pt idx="276">
                  <c:v>-6.4800000036484562E-3</c:v>
                </c:pt>
                <c:pt idx="280">
                  <c:v>1.6479999998409767E-2</c:v>
                </c:pt>
                <c:pt idx="286">
                  <c:v>-4.6399999991990626E-3</c:v>
                </c:pt>
                <c:pt idx="288">
                  <c:v>-6.3999999838415533E-4</c:v>
                </c:pt>
                <c:pt idx="290">
                  <c:v>6.3599999994039536E-3</c:v>
                </c:pt>
                <c:pt idx="292">
                  <c:v>1.0360000000218861E-2</c:v>
                </c:pt>
                <c:pt idx="297">
                  <c:v>1.5080000004672911E-2</c:v>
                </c:pt>
                <c:pt idx="299">
                  <c:v>-1.6840000003867317E-2</c:v>
                </c:pt>
                <c:pt idx="301">
                  <c:v>-1.1839999999210704E-2</c:v>
                </c:pt>
                <c:pt idx="305">
                  <c:v>1.6459999998915009E-2</c:v>
                </c:pt>
                <c:pt idx="310">
                  <c:v>5.199999941396527E-4</c:v>
                </c:pt>
                <c:pt idx="312">
                  <c:v>1.3319999998202547E-2</c:v>
                </c:pt>
                <c:pt idx="313">
                  <c:v>1.6659999993862584E-2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0D-4C08-8E33-069F2A4D6C87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2'!$F$21:$F$349</c:f>
              <c:numCache>
                <c:formatCode>General</c:formatCode>
                <c:ptCount val="329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</c:numCache>
            </c:numRef>
          </c:xVal>
          <c:yVal>
            <c:numRef>
              <c:f>'Active 2'!$J$21:$J$349</c:f>
              <c:numCache>
                <c:formatCode>General</c:formatCode>
                <c:ptCount val="329"/>
                <c:pt idx="65">
                  <c:v>-7.1940000001632143E-2</c:v>
                </c:pt>
                <c:pt idx="112">
                  <c:v>-6.9599999987985939E-3</c:v>
                </c:pt>
                <c:pt idx="113">
                  <c:v>-6.1199999981909059E-3</c:v>
                </c:pt>
                <c:pt idx="117">
                  <c:v>-9.6000000485219061E-4</c:v>
                </c:pt>
                <c:pt idx="118">
                  <c:v>-5.6000000040512532E-4</c:v>
                </c:pt>
                <c:pt idx="123">
                  <c:v>1.6319999995175749E-2</c:v>
                </c:pt>
                <c:pt idx="124">
                  <c:v>1.6419999999925494E-2</c:v>
                </c:pt>
                <c:pt idx="125">
                  <c:v>2.268000000185566E-2</c:v>
                </c:pt>
                <c:pt idx="126">
                  <c:v>2.9280000002472661E-2</c:v>
                </c:pt>
                <c:pt idx="127">
                  <c:v>3.1659999993280508E-2</c:v>
                </c:pt>
                <c:pt idx="131">
                  <c:v>1.4499999997497071E-2</c:v>
                </c:pt>
                <c:pt idx="132">
                  <c:v>2.4499999999534339E-2</c:v>
                </c:pt>
                <c:pt idx="135">
                  <c:v>2.0099999994272366E-2</c:v>
                </c:pt>
                <c:pt idx="136">
                  <c:v>2.6999999994586688E-2</c:v>
                </c:pt>
                <c:pt idx="137">
                  <c:v>1.8580000003566965E-2</c:v>
                </c:pt>
                <c:pt idx="138">
                  <c:v>2.5780000003578607E-2</c:v>
                </c:pt>
                <c:pt idx="139">
                  <c:v>1.862000000255648E-2</c:v>
                </c:pt>
                <c:pt idx="140">
                  <c:v>2.5620000000344589E-2</c:v>
                </c:pt>
                <c:pt idx="143">
                  <c:v>2.6160000001254957E-2</c:v>
                </c:pt>
                <c:pt idx="144">
                  <c:v>2.5419999998121057E-2</c:v>
                </c:pt>
                <c:pt idx="150">
                  <c:v>2.5859999994281679E-2</c:v>
                </c:pt>
                <c:pt idx="164">
                  <c:v>2.1319999999832362E-2</c:v>
                </c:pt>
                <c:pt idx="177">
                  <c:v>2.1319999999832362E-2</c:v>
                </c:pt>
                <c:pt idx="182">
                  <c:v>2.2639999995590188E-2</c:v>
                </c:pt>
                <c:pt idx="183">
                  <c:v>2.0440000000235159E-2</c:v>
                </c:pt>
                <c:pt idx="193">
                  <c:v>1.9339999998919666E-2</c:v>
                </c:pt>
                <c:pt idx="208">
                  <c:v>1.8840000004274771E-2</c:v>
                </c:pt>
                <c:pt idx="209">
                  <c:v>2.1319999999832362E-2</c:v>
                </c:pt>
                <c:pt idx="210">
                  <c:v>2.1519999994779937E-2</c:v>
                </c:pt>
                <c:pt idx="264">
                  <c:v>7.2399999990011565E-3</c:v>
                </c:pt>
                <c:pt idx="267">
                  <c:v>8.2399999955669045E-3</c:v>
                </c:pt>
                <c:pt idx="271">
                  <c:v>8.8799999939510599E-3</c:v>
                </c:pt>
                <c:pt idx="274">
                  <c:v>1.3659999996889383E-2</c:v>
                </c:pt>
                <c:pt idx="275">
                  <c:v>6.6799999985960312E-3</c:v>
                </c:pt>
                <c:pt idx="279">
                  <c:v>9.3800000031478703E-3</c:v>
                </c:pt>
                <c:pt idx="282">
                  <c:v>9.740000001329463E-3</c:v>
                </c:pt>
                <c:pt idx="295">
                  <c:v>5.4600000003119931E-3</c:v>
                </c:pt>
                <c:pt idx="326">
                  <c:v>-3.3200000034412369E-3</c:v>
                </c:pt>
                <c:pt idx="327">
                  <c:v>3.9800000013201497E-3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0D-4C08-8E33-069F2A4D6C87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2'!$F$21:$F$3400</c:f>
              <c:numCache>
                <c:formatCode>General</c:formatCode>
                <c:ptCount val="3380"/>
                <c:pt idx="0">
                  <c:v>-26701.5</c:v>
                </c:pt>
                <c:pt idx="1">
                  <c:v>-26424</c:v>
                </c:pt>
                <c:pt idx="2">
                  <c:v>-26424</c:v>
                </c:pt>
                <c:pt idx="3">
                  <c:v>-26370</c:v>
                </c:pt>
                <c:pt idx="4">
                  <c:v>-26136</c:v>
                </c:pt>
                <c:pt idx="5">
                  <c:v>-25996.5</c:v>
                </c:pt>
                <c:pt idx="6">
                  <c:v>-25788</c:v>
                </c:pt>
                <c:pt idx="7">
                  <c:v>-25787</c:v>
                </c:pt>
                <c:pt idx="8">
                  <c:v>-25781</c:v>
                </c:pt>
                <c:pt idx="9">
                  <c:v>-25780</c:v>
                </c:pt>
                <c:pt idx="10">
                  <c:v>-25492</c:v>
                </c:pt>
                <c:pt idx="11">
                  <c:v>-25479</c:v>
                </c:pt>
                <c:pt idx="12">
                  <c:v>-25475.5</c:v>
                </c:pt>
                <c:pt idx="13">
                  <c:v>-25473</c:v>
                </c:pt>
                <c:pt idx="14">
                  <c:v>-25445</c:v>
                </c:pt>
                <c:pt idx="15">
                  <c:v>-25405</c:v>
                </c:pt>
                <c:pt idx="16">
                  <c:v>-25378</c:v>
                </c:pt>
                <c:pt idx="17">
                  <c:v>-25144</c:v>
                </c:pt>
                <c:pt idx="18">
                  <c:v>-25143</c:v>
                </c:pt>
                <c:pt idx="19">
                  <c:v>-25110</c:v>
                </c:pt>
                <c:pt idx="20">
                  <c:v>-25109</c:v>
                </c:pt>
                <c:pt idx="21">
                  <c:v>-25096</c:v>
                </c:pt>
                <c:pt idx="22">
                  <c:v>-24876</c:v>
                </c:pt>
                <c:pt idx="23">
                  <c:v>-24809</c:v>
                </c:pt>
                <c:pt idx="24">
                  <c:v>-24801</c:v>
                </c:pt>
                <c:pt idx="25">
                  <c:v>-24788</c:v>
                </c:pt>
                <c:pt idx="26">
                  <c:v>-24782</c:v>
                </c:pt>
                <c:pt idx="27">
                  <c:v>-24754</c:v>
                </c:pt>
                <c:pt idx="28">
                  <c:v>-24563</c:v>
                </c:pt>
                <c:pt idx="29">
                  <c:v>-24233</c:v>
                </c:pt>
                <c:pt idx="30">
                  <c:v>-24232</c:v>
                </c:pt>
                <c:pt idx="31">
                  <c:v>-24186</c:v>
                </c:pt>
                <c:pt idx="32">
                  <c:v>-24185</c:v>
                </c:pt>
                <c:pt idx="33">
                  <c:v>-24159</c:v>
                </c:pt>
                <c:pt idx="34">
                  <c:v>-24158</c:v>
                </c:pt>
                <c:pt idx="35">
                  <c:v>-24152</c:v>
                </c:pt>
                <c:pt idx="36">
                  <c:v>-24139</c:v>
                </c:pt>
                <c:pt idx="37">
                  <c:v>-24138</c:v>
                </c:pt>
                <c:pt idx="38">
                  <c:v>-24125</c:v>
                </c:pt>
                <c:pt idx="39">
                  <c:v>-24110</c:v>
                </c:pt>
                <c:pt idx="40">
                  <c:v>-24104</c:v>
                </c:pt>
                <c:pt idx="41">
                  <c:v>-24084</c:v>
                </c:pt>
                <c:pt idx="42">
                  <c:v>-19756</c:v>
                </c:pt>
                <c:pt idx="43">
                  <c:v>-19756</c:v>
                </c:pt>
                <c:pt idx="44">
                  <c:v>-19709</c:v>
                </c:pt>
                <c:pt idx="45">
                  <c:v>-19421</c:v>
                </c:pt>
                <c:pt idx="46">
                  <c:v>-19086</c:v>
                </c:pt>
                <c:pt idx="47">
                  <c:v>-19086</c:v>
                </c:pt>
                <c:pt idx="48">
                  <c:v>-19059</c:v>
                </c:pt>
                <c:pt idx="49">
                  <c:v>-18434</c:v>
                </c:pt>
                <c:pt idx="50">
                  <c:v>-18421</c:v>
                </c:pt>
                <c:pt idx="51">
                  <c:v>-18366</c:v>
                </c:pt>
                <c:pt idx="52">
                  <c:v>-18161</c:v>
                </c:pt>
                <c:pt idx="53">
                  <c:v>-18161</c:v>
                </c:pt>
                <c:pt idx="54">
                  <c:v>-18128</c:v>
                </c:pt>
                <c:pt idx="55">
                  <c:v>-18128</c:v>
                </c:pt>
                <c:pt idx="56">
                  <c:v>-18112</c:v>
                </c:pt>
                <c:pt idx="57">
                  <c:v>-17817</c:v>
                </c:pt>
                <c:pt idx="58">
                  <c:v>-17504</c:v>
                </c:pt>
                <c:pt idx="59">
                  <c:v>-17504</c:v>
                </c:pt>
                <c:pt idx="60">
                  <c:v>-17491</c:v>
                </c:pt>
                <c:pt idx="61">
                  <c:v>-17484</c:v>
                </c:pt>
                <c:pt idx="62">
                  <c:v>-17484</c:v>
                </c:pt>
                <c:pt idx="63">
                  <c:v>-17484</c:v>
                </c:pt>
                <c:pt idx="64">
                  <c:v>-17425.5</c:v>
                </c:pt>
                <c:pt idx="65">
                  <c:v>-17144.5</c:v>
                </c:pt>
                <c:pt idx="66">
                  <c:v>-17103.5</c:v>
                </c:pt>
                <c:pt idx="67">
                  <c:v>-17103.5</c:v>
                </c:pt>
                <c:pt idx="68">
                  <c:v>-16817.5</c:v>
                </c:pt>
                <c:pt idx="69">
                  <c:v>-16817.5</c:v>
                </c:pt>
                <c:pt idx="70">
                  <c:v>-16817.5</c:v>
                </c:pt>
                <c:pt idx="71">
                  <c:v>-16817.5</c:v>
                </c:pt>
                <c:pt idx="72">
                  <c:v>-16816.5</c:v>
                </c:pt>
                <c:pt idx="73">
                  <c:v>-16789.5</c:v>
                </c:pt>
                <c:pt idx="74">
                  <c:v>-16553</c:v>
                </c:pt>
                <c:pt idx="75">
                  <c:v>-16553</c:v>
                </c:pt>
                <c:pt idx="76">
                  <c:v>-16553</c:v>
                </c:pt>
                <c:pt idx="77">
                  <c:v>-16553</c:v>
                </c:pt>
                <c:pt idx="78">
                  <c:v>-16539</c:v>
                </c:pt>
                <c:pt idx="79">
                  <c:v>-16272</c:v>
                </c:pt>
                <c:pt idx="80">
                  <c:v>-16231</c:v>
                </c:pt>
                <c:pt idx="81">
                  <c:v>-16231</c:v>
                </c:pt>
                <c:pt idx="82">
                  <c:v>-15945</c:v>
                </c:pt>
                <c:pt idx="83">
                  <c:v>-15945</c:v>
                </c:pt>
                <c:pt idx="84">
                  <c:v>-15945</c:v>
                </c:pt>
                <c:pt idx="85">
                  <c:v>-15945</c:v>
                </c:pt>
                <c:pt idx="86">
                  <c:v>-15944</c:v>
                </c:pt>
                <c:pt idx="87">
                  <c:v>-15917</c:v>
                </c:pt>
                <c:pt idx="88">
                  <c:v>-15911</c:v>
                </c:pt>
                <c:pt idx="89">
                  <c:v>-15869</c:v>
                </c:pt>
                <c:pt idx="90">
                  <c:v>-15636</c:v>
                </c:pt>
                <c:pt idx="91">
                  <c:v>-15636</c:v>
                </c:pt>
                <c:pt idx="92">
                  <c:v>-15635.5</c:v>
                </c:pt>
                <c:pt idx="93">
                  <c:v>-15629</c:v>
                </c:pt>
                <c:pt idx="94">
                  <c:v>-15629</c:v>
                </c:pt>
                <c:pt idx="95">
                  <c:v>-15629</c:v>
                </c:pt>
                <c:pt idx="96">
                  <c:v>-15629</c:v>
                </c:pt>
                <c:pt idx="97">
                  <c:v>-15582</c:v>
                </c:pt>
                <c:pt idx="98">
                  <c:v>-15582</c:v>
                </c:pt>
                <c:pt idx="99">
                  <c:v>-15555</c:v>
                </c:pt>
                <c:pt idx="100">
                  <c:v>-15273</c:v>
                </c:pt>
                <c:pt idx="101">
                  <c:v>-15246</c:v>
                </c:pt>
                <c:pt idx="102">
                  <c:v>-15013</c:v>
                </c:pt>
                <c:pt idx="103">
                  <c:v>-15013</c:v>
                </c:pt>
                <c:pt idx="104">
                  <c:v>-14911</c:v>
                </c:pt>
                <c:pt idx="105">
                  <c:v>-14911</c:v>
                </c:pt>
                <c:pt idx="106">
                  <c:v>-14911</c:v>
                </c:pt>
                <c:pt idx="107">
                  <c:v>-14650</c:v>
                </c:pt>
                <c:pt idx="108">
                  <c:v>-14650</c:v>
                </c:pt>
                <c:pt idx="109">
                  <c:v>-14650</c:v>
                </c:pt>
                <c:pt idx="110">
                  <c:v>-14623</c:v>
                </c:pt>
                <c:pt idx="111">
                  <c:v>-14363</c:v>
                </c:pt>
                <c:pt idx="112">
                  <c:v>-13733</c:v>
                </c:pt>
                <c:pt idx="113">
                  <c:v>-13706</c:v>
                </c:pt>
                <c:pt idx="114">
                  <c:v>-13672</c:v>
                </c:pt>
                <c:pt idx="115">
                  <c:v>-13658</c:v>
                </c:pt>
                <c:pt idx="116">
                  <c:v>-13658</c:v>
                </c:pt>
                <c:pt idx="117">
                  <c:v>-13323</c:v>
                </c:pt>
                <c:pt idx="118">
                  <c:v>-13323</c:v>
                </c:pt>
                <c:pt idx="119">
                  <c:v>-12713</c:v>
                </c:pt>
                <c:pt idx="120">
                  <c:v>-12693</c:v>
                </c:pt>
                <c:pt idx="121">
                  <c:v>-12693</c:v>
                </c:pt>
                <c:pt idx="122">
                  <c:v>-12693</c:v>
                </c:pt>
                <c:pt idx="123">
                  <c:v>-12639</c:v>
                </c:pt>
                <c:pt idx="124">
                  <c:v>-12639</c:v>
                </c:pt>
                <c:pt idx="125">
                  <c:v>-11766</c:v>
                </c:pt>
                <c:pt idx="126">
                  <c:v>-11766</c:v>
                </c:pt>
                <c:pt idx="127">
                  <c:v>-11722</c:v>
                </c:pt>
                <c:pt idx="128">
                  <c:v>-11460</c:v>
                </c:pt>
                <c:pt idx="129">
                  <c:v>-11433</c:v>
                </c:pt>
                <c:pt idx="130">
                  <c:v>-11146</c:v>
                </c:pt>
                <c:pt idx="131">
                  <c:v>-10835</c:v>
                </c:pt>
                <c:pt idx="132">
                  <c:v>-10835</c:v>
                </c:pt>
                <c:pt idx="133">
                  <c:v>-10810</c:v>
                </c:pt>
                <c:pt idx="134">
                  <c:v>-10777</c:v>
                </c:pt>
                <c:pt idx="135">
                  <c:v>-10520</c:v>
                </c:pt>
                <c:pt idx="136">
                  <c:v>-10520</c:v>
                </c:pt>
                <c:pt idx="137">
                  <c:v>-10486</c:v>
                </c:pt>
                <c:pt idx="138">
                  <c:v>-10486</c:v>
                </c:pt>
                <c:pt idx="139">
                  <c:v>-10479</c:v>
                </c:pt>
                <c:pt idx="140">
                  <c:v>-10479</c:v>
                </c:pt>
                <c:pt idx="141">
                  <c:v>-10414</c:v>
                </c:pt>
                <c:pt idx="142">
                  <c:v>-10414</c:v>
                </c:pt>
                <c:pt idx="143">
                  <c:v>-10212</c:v>
                </c:pt>
                <c:pt idx="144">
                  <c:v>-10144</c:v>
                </c:pt>
                <c:pt idx="145">
                  <c:v>-10140</c:v>
                </c:pt>
                <c:pt idx="146">
                  <c:v>-10139</c:v>
                </c:pt>
                <c:pt idx="147">
                  <c:v>-10134</c:v>
                </c:pt>
                <c:pt idx="148">
                  <c:v>-10126</c:v>
                </c:pt>
                <c:pt idx="149">
                  <c:v>-10072</c:v>
                </c:pt>
                <c:pt idx="150">
                  <c:v>-9877</c:v>
                </c:pt>
                <c:pt idx="151">
                  <c:v>-9832</c:v>
                </c:pt>
                <c:pt idx="152">
                  <c:v>-9825</c:v>
                </c:pt>
                <c:pt idx="153">
                  <c:v>-9811</c:v>
                </c:pt>
                <c:pt idx="154">
                  <c:v>-9804</c:v>
                </c:pt>
                <c:pt idx="155">
                  <c:v>-9798</c:v>
                </c:pt>
                <c:pt idx="156">
                  <c:v>-9798</c:v>
                </c:pt>
                <c:pt idx="157">
                  <c:v>-9791</c:v>
                </c:pt>
                <c:pt idx="158">
                  <c:v>-9791</c:v>
                </c:pt>
                <c:pt idx="159">
                  <c:v>-9764</c:v>
                </c:pt>
                <c:pt idx="160">
                  <c:v>-9551</c:v>
                </c:pt>
                <c:pt idx="161">
                  <c:v>-9551</c:v>
                </c:pt>
                <c:pt idx="162">
                  <c:v>-9551</c:v>
                </c:pt>
                <c:pt idx="163">
                  <c:v>-9537</c:v>
                </c:pt>
                <c:pt idx="164">
                  <c:v>-9534</c:v>
                </c:pt>
                <c:pt idx="165">
                  <c:v>-9242</c:v>
                </c:pt>
                <c:pt idx="166">
                  <c:v>-9242</c:v>
                </c:pt>
                <c:pt idx="167">
                  <c:v>-9242</c:v>
                </c:pt>
                <c:pt idx="168">
                  <c:v>-9242</c:v>
                </c:pt>
                <c:pt idx="169">
                  <c:v>-9242</c:v>
                </c:pt>
                <c:pt idx="170">
                  <c:v>-9242</c:v>
                </c:pt>
                <c:pt idx="171">
                  <c:v>-9242</c:v>
                </c:pt>
                <c:pt idx="172">
                  <c:v>-9235</c:v>
                </c:pt>
                <c:pt idx="173">
                  <c:v>-9235</c:v>
                </c:pt>
                <c:pt idx="174">
                  <c:v>-9222</c:v>
                </c:pt>
                <c:pt idx="175">
                  <c:v>-9222</c:v>
                </c:pt>
                <c:pt idx="176">
                  <c:v>-9194</c:v>
                </c:pt>
                <c:pt idx="177">
                  <c:v>-9189</c:v>
                </c:pt>
                <c:pt idx="178">
                  <c:v>-8927</c:v>
                </c:pt>
                <c:pt idx="179">
                  <c:v>-8927</c:v>
                </c:pt>
                <c:pt idx="180">
                  <c:v>-8927</c:v>
                </c:pt>
                <c:pt idx="181">
                  <c:v>-8927</c:v>
                </c:pt>
                <c:pt idx="182">
                  <c:v>-8890.5</c:v>
                </c:pt>
                <c:pt idx="183">
                  <c:v>-8853</c:v>
                </c:pt>
                <c:pt idx="184">
                  <c:v>-8619</c:v>
                </c:pt>
                <c:pt idx="185">
                  <c:v>-8619</c:v>
                </c:pt>
                <c:pt idx="186">
                  <c:v>-8619</c:v>
                </c:pt>
                <c:pt idx="187">
                  <c:v>-8619</c:v>
                </c:pt>
                <c:pt idx="188">
                  <c:v>-8599</c:v>
                </c:pt>
                <c:pt idx="189">
                  <c:v>-8599</c:v>
                </c:pt>
                <c:pt idx="190">
                  <c:v>-8599</c:v>
                </c:pt>
                <c:pt idx="191">
                  <c:v>-8599</c:v>
                </c:pt>
                <c:pt idx="192">
                  <c:v>-8598</c:v>
                </c:pt>
                <c:pt idx="193">
                  <c:v>-8593</c:v>
                </c:pt>
                <c:pt idx="194">
                  <c:v>-8592</c:v>
                </c:pt>
                <c:pt idx="195">
                  <c:v>-8592</c:v>
                </c:pt>
                <c:pt idx="196">
                  <c:v>-8592</c:v>
                </c:pt>
                <c:pt idx="197">
                  <c:v>-8592</c:v>
                </c:pt>
                <c:pt idx="198">
                  <c:v>-8592</c:v>
                </c:pt>
                <c:pt idx="199">
                  <c:v>-8592</c:v>
                </c:pt>
                <c:pt idx="200">
                  <c:v>-8592</c:v>
                </c:pt>
                <c:pt idx="201">
                  <c:v>-8592</c:v>
                </c:pt>
                <c:pt idx="202">
                  <c:v>-8592</c:v>
                </c:pt>
                <c:pt idx="203">
                  <c:v>-8592</c:v>
                </c:pt>
                <c:pt idx="204">
                  <c:v>-8592</c:v>
                </c:pt>
                <c:pt idx="205">
                  <c:v>-8592</c:v>
                </c:pt>
                <c:pt idx="206">
                  <c:v>-8592</c:v>
                </c:pt>
                <c:pt idx="207">
                  <c:v>-8592</c:v>
                </c:pt>
                <c:pt idx="208">
                  <c:v>-8578</c:v>
                </c:pt>
                <c:pt idx="209">
                  <c:v>-8561.5</c:v>
                </c:pt>
                <c:pt idx="210">
                  <c:v>-8561.5</c:v>
                </c:pt>
                <c:pt idx="211">
                  <c:v>-8230</c:v>
                </c:pt>
                <c:pt idx="212">
                  <c:v>-7921</c:v>
                </c:pt>
                <c:pt idx="213">
                  <c:v>-7908</c:v>
                </c:pt>
                <c:pt idx="214">
                  <c:v>-7901</c:v>
                </c:pt>
                <c:pt idx="215">
                  <c:v>-7881</c:v>
                </c:pt>
                <c:pt idx="216">
                  <c:v>-7621</c:v>
                </c:pt>
                <c:pt idx="217">
                  <c:v>-7559</c:v>
                </c:pt>
                <c:pt idx="218">
                  <c:v>-7339</c:v>
                </c:pt>
                <c:pt idx="219">
                  <c:v>-7231</c:v>
                </c:pt>
                <c:pt idx="220">
                  <c:v>-7031</c:v>
                </c:pt>
                <c:pt idx="221">
                  <c:v>-6997</c:v>
                </c:pt>
                <c:pt idx="222">
                  <c:v>-6997</c:v>
                </c:pt>
                <c:pt idx="223">
                  <c:v>-6997</c:v>
                </c:pt>
                <c:pt idx="224">
                  <c:v>-6997</c:v>
                </c:pt>
                <c:pt idx="225">
                  <c:v>-6997</c:v>
                </c:pt>
                <c:pt idx="226">
                  <c:v>-6997</c:v>
                </c:pt>
                <c:pt idx="227">
                  <c:v>-6997</c:v>
                </c:pt>
                <c:pt idx="228">
                  <c:v>-6689</c:v>
                </c:pt>
                <c:pt idx="229">
                  <c:v>-6641</c:v>
                </c:pt>
                <c:pt idx="230">
                  <c:v>-6641</c:v>
                </c:pt>
                <c:pt idx="231">
                  <c:v>-6567</c:v>
                </c:pt>
                <c:pt idx="232">
                  <c:v>-6381</c:v>
                </c:pt>
                <c:pt idx="233">
                  <c:v>-6374</c:v>
                </c:pt>
                <c:pt idx="234">
                  <c:v>-6347</c:v>
                </c:pt>
                <c:pt idx="235">
                  <c:v>-6293</c:v>
                </c:pt>
                <c:pt idx="236">
                  <c:v>-6045</c:v>
                </c:pt>
                <c:pt idx="237">
                  <c:v>-6045</c:v>
                </c:pt>
                <c:pt idx="238">
                  <c:v>-6045</c:v>
                </c:pt>
                <c:pt idx="239">
                  <c:v>-5751</c:v>
                </c:pt>
                <c:pt idx="240">
                  <c:v>-5751</c:v>
                </c:pt>
                <c:pt idx="241">
                  <c:v>-5737</c:v>
                </c:pt>
                <c:pt idx="242">
                  <c:v>-5696</c:v>
                </c:pt>
                <c:pt idx="243">
                  <c:v>-5690</c:v>
                </c:pt>
                <c:pt idx="244">
                  <c:v>-5643</c:v>
                </c:pt>
                <c:pt idx="245">
                  <c:v>-5443</c:v>
                </c:pt>
                <c:pt idx="246">
                  <c:v>-5443</c:v>
                </c:pt>
                <c:pt idx="247">
                  <c:v>-5429</c:v>
                </c:pt>
                <c:pt idx="248">
                  <c:v>-5429</c:v>
                </c:pt>
                <c:pt idx="249">
                  <c:v>-5429</c:v>
                </c:pt>
                <c:pt idx="250">
                  <c:v>-5429</c:v>
                </c:pt>
                <c:pt idx="251">
                  <c:v>-5429</c:v>
                </c:pt>
                <c:pt idx="252">
                  <c:v>-5422</c:v>
                </c:pt>
                <c:pt idx="253">
                  <c:v>-5422</c:v>
                </c:pt>
                <c:pt idx="254">
                  <c:v>-5382</c:v>
                </c:pt>
                <c:pt idx="255">
                  <c:v>-5382</c:v>
                </c:pt>
                <c:pt idx="256">
                  <c:v>-5348</c:v>
                </c:pt>
                <c:pt idx="257">
                  <c:v>-5114</c:v>
                </c:pt>
                <c:pt idx="258">
                  <c:v>-5087</c:v>
                </c:pt>
                <c:pt idx="259">
                  <c:v>-5087</c:v>
                </c:pt>
                <c:pt idx="260">
                  <c:v>-5087</c:v>
                </c:pt>
                <c:pt idx="261">
                  <c:v>-4752</c:v>
                </c:pt>
                <c:pt idx="262">
                  <c:v>-4738</c:v>
                </c:pt>
                <c:pt idx="263">
                  <c:v>-4738</c:v>
                </c:pt>
                <c:pt idx="264">
                  <c:v>-4738</c:v>
                </c:pt>
                <c:pt idx="265">
                  <c:v>-4725</c:v>
                </c:pt>
                <c:pt idx="266">
                  <c:v>-4423</c:v>
                </c:pt>
                <c:pt idx="267">
                  <c:v>-4423</c:v>
                </c:pt>
                <c:pt idx="268">
                  <c:v>-4149</c:v>
                </c:pt>
                <c:pt idx="269">
                  <c:v>-4123</c:v>
                </c:pt>
                <c:pt idx="270">
                  <c:v>-4115</c:v>
                </c:pt>
                <c:pt idx="271">
                  <c:v>-4081</c:v>
                </c:pt>
                <c:pt idx="272">
                  <c:v>-3807</c:v>
                </c:pt>
                <c:pt idx="273">
                  <c:v>-3382</c:v>
                </c:pt>
                <c:pt idx="274">
                  <c:v>-3377</c:v>
                </c:pt>
                <c:pt idx="275">
                  <c:v>-3171</c:v>
                </c:pt>
                <c:pt idx="276">
                  <c:v>-3164</c:v>
                </c:pt>
                <c:pt idx="277">
                  <c:v>-2910</c:v>
                </c:pt>
                <c:pt idx="278">
                  <c:v>-2883</c:v>
                </c:pt>
                <c:pt idx="279">
                  <c:v>-2876</c:v>
                </c:pt>
                <c:pt idx="280">
                  <c:v>-2876</c:v>
                </c:pt>
                <c:pt idx="281">
                  <c:v>-2829</c:v>
                </c:pt>
                <c:pt idx="282">
                  <c:v>-2808</c:v>
                </c:pt>
                <c:pt idx="283">
                  <c:v>-2766</c:v>
                </c:pt>
                <c:pt idx="284">
                  <c:v>-2518</c:v>
                </c:pt>
                <c:pt idx="285">
                  <c:v>-2455</c:v>
                </c:pt>
                <c:pt idx="286">
                  <c:v>-2212</c:v>
                </c:pt>
                <c:pt idx="287">
                  <c:v>-2212</c:v>
                </c:pt>
                <c:pt idx="288">
                  <c:v>-2212</c:v>
                </c:pt>
                <c:pt idx="289">
                  <c:v>-2212</c:v>
                </c:pt>
                <c:pt idx="290">
                  <c:v>-2212</c:v>
                </c:pt>
                <c:pt idx="291">
                  <c:v>-2212</c:v>
                </c:pt>
                <c:pt idx="292">
                  <c:v>-2212</c:v>
                </c:pt>
                <c:pt idx="293">
                  <c:v>-2208</c:v>
                </c:pt>
                <c:pt idx="294">
                  <c:v>-2194</c:v>
                </c:pt>
                <c:pt idx="295">
                  <c:v>-2172</c:v>
                </c:pt>
                <c:pt idx="296">
                  <c:v>-2160</c:v>
                </c:pt>
                <c:pt idx="297">
                  <c:v>-1906</c:v>
                </c:pt>
                <c:pt idx="298">
                  <c:v>-1906</c:v>
                </c:pt>
                <c:pt idx="299">
                  <c:v>-1897</c:v>
                </c:pt>
                <c:pt idx="300">
                  <c:v>-1897</c:v>
                </c:pt>
                <c:pt idx="301">
                  <c:v>-1897</c:v>
                </c:pt>
                <c:pt idx="302">
                  <c:v>-1897</c:v>
                </c:pt>
                <c:pt idx="303">
                  <c:v>-1857</c:v>
                </c:pt>
                <c:pt idx="304">
                  <c:v>-1856</c:v>
                </c:pt>
                <c:pt idx="305">
                  <c:v>-1562</c:v>
                </c:pt>
                <c:pt idx="306">
                  <c:v>-1542</c:v>
                </c:pt>
                <c:pt idx="307">
                  <c:v>-1515</c:v>
                </c:pt>
                <c:pt idx="308">
                  <c:v>-1515</c:v>
                </c:pt>
                <c:pt idx="309">
                  <c:v>-1274</c:v>
                </c:pt>
                <c:pt idx="310">
                  <c:v>-939</c:v>
                </c:pt>
                <c:pt idx="311">
                  <c:v>-939</c:v>
                </c:pt>
                <c:pt idx="312">
                  <c:v>-919</c:v>
                </c:pt>
                <c:pt idx="313">
                  <c:v>-877</c:v>
                </c:pt>
                <c:pt idx="314">
                  <c:v>-619.5</c:v>
                </c:pt>
                <c:pt idx="315">
                  <c:v>-617</c:v>
                </c:pt>
                <c:pt idx="316">
                  <c:v>-614.5</c:v>
                </c:pt>
                <c:pt idx="317">
                  <c:v>-610</c:v>
                </c:pt>
                <c:pt idx="318">
                  <c:v>-604</c:v>
                </c:pt>
                <c:pt idx="319">
                  <c:v>-584</c:v>
                </c:pt>
                <c:pt idx="320">
                  <c:v>-274.5</c:v>
                </c:pt>
                <c:pt idx="321">
                  <c:v>-221</c:v>
                </c:pt>
                <c:pt idx="322">
                  <c:v>19</c:v>
                </c:pt>
                <c:pt idx="323">
                  <c:v>314</c:v>
                </c:pt>
                <c:pt idx="324">
                  <c:v>317</c:v>
                </c:pt>
                <c:pt idx="325">
                  <c:v>317</c:v>
                </c:pt>
                <c:pt idx="326">
                  <c:v>389</c:v>
                </c:pt>
                <c:pt idx="327">
                  <c:v>646.5</c:v>
                </c:pt>
                <c:pt idx="328">
                  <c:v>663</c:v>
                </c:pt>
                <c:pt idx="329">
                  <c:v>1035</c:v>
                </c:pt>
                <c:pt idx="330">
                  <c:v>1336</c:v>
                </c:pt>
                <c:pt idx="331">
                  <c:v>1608</c:v>
                </c:pt>
                <c:pt idx="332">
                  <c:v>1945</c:v>
                </c:pt>
                <c:pt idx="333">
                  <c:v>1621</c:v>
                </c:pt>
                <c:pt idx="334">
                  <c:v>1601</c:v>
                </c:pt>
                <c:pt idx="335">
                  <c:v>1601</c:v>
                </c:pt>
                <c:pt idx="336">
                  <c:v>2557</c:v>
                </c:pt>
                <c:pt idx="337">
                  <c:v>2557</c:v>
                </c:pt>
                <c:pt idx="338">
                  <c:v>2557</c:v>
                </c:pt>
                <c:pt idx="339">
                  <c:v>2661</c:v>
                </c:pt>
                <c:pt idx="340">
                  <c:v>2895</c:v>
                </c:pt>
              </c:numCache>
            </c:numRef>
          </c:xVal>
          <c:yVal>
            <c:numRef>
              <c:f>'Active 2'!$K$21:$K$3400</c:f>
              <c:numCache>
                <c:formatCode>General</c:formatCode>
                <c:ptCount val="3380"/>
                <c:pt idx="116">
                  <c:v>-5.0599999958649278E-3</c:v>
                </c:pt>
                <c:pt idx="269">
                  <c:v>9.2399999994086102E-3</c:v>
                </c:pt>
                <c:pt idx="277">
                  <c:v>7.3999999949592166E-3</c:v>
                </c:pt>
                <c:pt idx="278">
                  <c:v>1.0139999998500571E-2</c:v>
                </c:pt>
                <c:pt idx="281">
                  <c:v>9.4200000021373853E-3</c:v>
                </c:pt>
                <c:pt idx="283">
                  <c:v>9.2799999983981252E-3</c:v>
                </c:pt>
                <c:pt idx="284">
                  <c:v>9.1400000019348226E-3</c:v>
                </c:pt>
                <c:pt idx="285">
                  <c:v>1.2300000002142042E-2</c:v>
                </c:pt>
                <c:pt idx="287">
                  <c:v>-4.2499999981373549E-3</c:v>
                </c:pt>
                <c:pt idx="289">
                  <c:v>-9.0000001364387572E-5</c:v>
                </c:pt>
                <c:pt idx="291">
                  <c:v>6.8600000013248064E-3</c:v>
                </c:pt>
                <c:pt idx="293">
                  <c:v>1.3039999997999985E-2</c:v>
                </c:pt>
                <c:pt idx="294">
                  <c:v>1.3119999995979015E-2</c:v>
                </c:pt>
                <c:pt idx="296">
                  <c:v>1.4699999999720603E-2</c:v>
                </c:pt>
                <c:pt idx="298">
                  <c:v>1.5080000004672911E-2</c:v>
                </c:pt>
                <c:pt idx="300">
                  <c:v>-1.6000000003259629E-2</c:v>
                </c:pt>
                <c:pt idx="302">
                  <c:v>-1.1800000000221189E-2</c:v>
                </c:pt>
                <c:pt idx="303">
                  <c:v>1.4919999994162936E-2</c:v>
                </c:pt>
                <c:pt idx="304">
                  <c:v>1.5849999996135011E-2</c:v>
                </c:pt>
                <c:pt idx="306">
                  <c:v>1.6159999999217689E-2</c:v>
                </c:pt>
                <c:pt idx="307">
                  <c:v>1.6899999995075632E-2</c:v>
                </c:pt>
                <c:pt idx="308">
                  <c:v>1.6979999993054662E-2</c:v>
                </c:pt>
                <c:pt idx="309">
                  <c:v>1.6320000002451707E-2</c:v>
                </c:pt>
                <c:pt idx="311">
                  <c:v>1.322000000072876E-2</c:v>
                </c:pt>
                <c:pt idx="314">
                  <c:v>1.2459999998100102E-2</c:v>
                </c:pt>
                <c:pt idx="315">
                  <c:v>8.9599999992060475E-3</c:v>
                </c:pt>
                <c:pt idx="316">
                  <c:v>1.3599999947473407E-3</c:v>
                </c:pt>
                <c:pt idx="317">
                  <c:v>8.8000000032479875E-3</c:v>
                </c:pt>
                <c:pt idx="318">
                  <c:v>9.7200000018347055E-3</c:v>
                </c:pt>
                <c:pt idx="319">
                  <c:v>8.3200000008218922E-3</c:v>
                </c:pt>
                <c:pt idx="320">
                  <c:v>1.6600000017206185E-3</c:v>
                </c:pt>
                <c:pt idx="321">
                  <c:v>2.8499999971245416E-3</c:v>
                </c:pt>
                <c:pt idx="322">
                  <c:v>-8.2000000111293048E-4</c:v>
                </c:pt>
                <c:pt idx="323">
                  <c:v>-2.7200000040465966E-3</c:v>
                </c:pt>
                <c:pt idx="324">
                  <c:v>-2.0599999988917261E-3</c:v>
                </c:pt>
                <c:pt idx="325">
                  <c:v>-2.0599999988917261E-3</c:v>
                </c:pt>
                <c:pt idx="328">
                  <c:v>-7.4000000313390046E-4</c:v>
                </c:pt>
                <c:pt idx="329">
                  <c:v>2.3000000001047738E-3</c:v>
                </c:pt>
                <c:pt idx="330">
                  <c:v>3.5199999983888119E-3</c:v>
                </c:pt>
                <c:pt idx="331">
                  <c:v>4.8600000009173527E-3</c:v>
                </c:pt>
                <c:pt idx="332">
                  <c:v>9.2999999978928827E-3</c:v>
                </c:pt>
                <c:pt idx="333">
                  <c:v>4.9199999994016252E-3</c:v>
                </c:pt>
                <c:pt idx="334">
                  <c:v>5.0900002170237713E-3</c:v>
                </c:pt>
                <c:pt idx="335">
                  <c:v>5.1099999036523513E-3</c:v>
                </c:pt>
                <c:pt idx="336">
                  <c:v>6.1399999976856634E-3</c:v>
                </c:pt>
                <c:pt idx="337">
                  <c:v>7.8399999983957969E-3</c:v>
                </c:pt>
                <c:pt idx="338">
                  <c:v>1.0240000003250316E-2</c:v>
                </c:pt>
                <c:pt idx="339">
                  <c:v>1.9519999812473543E-2</c:v>
                </c:pt>
                <c:pt idx="340">
                  <c:v>1.7899999998917338E-2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0D-4C08-8E33-069F2A4D6C87}"/>
            </c:ext>
          </c:extLst>
        </c:ser>
        <c:ser>
          <c:idx val="4"/>
          <c:order val="4"/>
          <c:tx>
            <c:strRef>
              <c:f>'Active 2'!$AX$1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2'!$AW$2:$AW$67</c:f>
              <c:numCache>
                <c:formatCode>General</c:formatCode>
                <c:ptCount val="66"/>
                <c:pt idx="0">
                  <c:v>-30000</c:v>
                </c:pt>
                <c:pt idx="1">
                  <c:v>-29500</c:v>
                </c:pt>
                <c:pt idx="2">
                  <c:v>-29000</c:v>
                </c:pt>
                <c:pt idx="3">
                  <c:v>-28500</c:v>
                </c:pt>
                <c:pt idx="4">
                  <c:v>-28000</c:v>
                </c:pt>
                <c:pt idx="5">
                  <c:v>-27500</c:v>
                </c:pt>
                <c:pt idx="6">
                  <c:v>-27000</c:v>
                </c:pt>
                <c:pt idx="7">
                  <c:v>-26500</c:v>
                </c:pt>
                <c:pt idx="8">
                  <c:v>-26000</c:v>
                </c:pt>
                <c:pt idx="9">
                  <c:v>-25500</c:v>
                </c:pt>
                <c:pt idx="10">
                  <c:v>-25000</c:v>
                </c:pt>
                <c:pt idx="11">
                  <c:v>-24500</c:v>
                </c:pt>
                <c:pt idx="12">
                  <c:v>-24000</c:v>
                </c:pt>
                <c:pt idx="13">
                  <c:v>-23500</c:v>
                </c:pt>
                <c:pt idx="14">
                  <c:v>-23000</c:v>
                </c:pt>
                <c:pt idx="15">
                  <c:v>-22500</c:v>
                </c:pt>
                <c:pt idx="16">
                  <c:v>-22000</c:v>
                </c:pt>
                <c:pt idx="17">
                  <c:v>-21500</c:v>
                </c:pt>
                <c:pt idx="18">
                  <c:v>-21000</c:v>
                </c:pt>
                <c:pt idx="19">
                  <c:v>-20500</c:v>
                </c:pt>
                <c:pt idx="20">
                  <c:v>-20000</c:v>
                </c:pt>
                <c:pt idx="21">
                  <c:v>-19500</c:v>
                </c:pt>
                <c:pt idx="22">
                  <c:v>-19000</c:v>
                </c:pt>
                <c:pt idx="23">
                  <c:v>-18500</c:v>
                </c:pt>
                <c:pt idx="24">
                  <c:v>-18000</c:v>
                </c:pt>
                <c:pt idx="25">
                  <c:v>-17500</c:v>
                </c:pt>
                <c:pt idx="26">
                  <c:v>-17000</c:v>
                </c:pt>
                <c:pt idx="27">
                  <c:v>-16500</c:v>
                </c:pt>
                <c:pt idx="28">
                  <c:v>-16000</c:v>
                </c:pt>
                <c:pt idx="29">
                  <c:v>-15500</c:v>
                </c:pt>
                <c:pt idx="30">
                  <c:v>-15000</c:v>
                </c:pt>
                <c:pt idx="31">
                  <c:v>-14500</c:v>
                </c:pt>
                <c:pt idx="32">
                  <c:v>-14000</c:v>
                </c:pt>
                <c:pt idx="33">
                  <c:v>-13500</c:v>
                </c:pt>
                <c:pt idx="34">
                  <c:v>-13000</c:v>
                </c:pt>
                <c:pt idx="35">
                  <c:v>-12500</c:v>
                </c:pt>
                <c:pt idx="36">
                  <c:v>-12000</c:v>
                </c:pt>
                <c:pt idx="37">
                  <c:v>-11500</c:v>
                </c:pt>
                <c:pt idx="38">
                  <c:v>-11000</c:v>
                </c:pt>
                <c:pt idx="39">
                  <c:v>-10500</c:v>
                </c:pt>
                <c:pt idx="40">
                  <c:v>-10000</c:v>
                </c:pt>
                <c:pt idx="41">
                  <c:v>-9500</c:v>
                </c:pt>
                <c:pt idx="42">
                  <c:v>-9000</c:v>
                </c:pt>
                <c:pt idx="43">
                  <c:v>-8500</c:v>
                </c:pt>
                <c:pt idx="44">
                  <c:v>-8000</c:v>
                </c:pt>
                <c:pt idx="45">
                  <c:v>-7500</c:v>
                </c:pt>
                <c:pt idx="46">
                  <c:v>-7000</c:v>
                </c:pt>
                <c:pt idx="47">
                  <c:v>-6500</c:v>
                </c:pt>
                <c:pt idx="48">
                  <c:v>-6000</c:v>
                </c:pt>
                <c:pt idx="49">
                  <c:v>-5500</c:v>
                </c:pt>
                <c:pt idx="50">
                  <c:v>-5000</c:v>
                </c:pt>
                <c:pt idx="51">
                  <c:v>-4500</c:v>
                </c:pt>
                <c:pt idx="52">
                  <c:v>-4000</c:v>
                </c:pt>
                <c:pt idx="53">
                  <c:v>-3500</c:v>
                </c:pt>
                <c:pt idx="54">
                  <c:v>-3000</c:v>
                </c:pt>
                <c:pt idx="55">
                  <c:v>-2500</c:v>
                </c:pt>
                <c:pt idx="56">
                  <c:v>-2000</c:v>
                </c:pt>
                <c:pt idx="57">
                  <c:v>-1500</c:v>
                </c:pt>
                <c:pt idx="58">
                  <c:v>-1000</c:v>
                </c:pt>
                <c:pt idx="59">
                  <c:v>-500</c:v>
                </c:pt>
                <c:pt idx="60">
                  <c:v>0</c:v>
                </c:pt>
                <c:pt idx="61">
                  <c:v>500</c:v>
                </c:pt>
                <c:pt idx="62">
                  <c:v>1000</c:v>
                </c:pt>
                <c:pt idx="63">
                  <c:v>1500</c:v>
                </c:pt>
                <c:pt idx="64">
                  <c:v>2000</c:v>
                </c:pt>
                <c:pt idx="65">
                  <c:v>2500</c:v>
                </c:pt>
              </c:numCache>
            </c:numRef>
          </c:xVal>
          <c:yVal>
            <c:numRef>
              <c:f>'Active 2'!$AX$2:$AX$67</c:f>
              <c:numCache>
                <c:formatCode>General</c:formatCode>
                <c:ptCount val="66"/>
                <c:pt idx="0">
                  <c:v>-0.29448510152512541</c:v>
                </c:pt>
                <c:pt idx="1">
                  <c:v>-0.28262377483372403</c:v>
                </c:pt>
                <c:pt idx="2">
                  <c:v>-0.27059446539683185</c:v>
                </c:pt>
                <c:pt idx="3">
                  <c:v>-0.25840946491795597</c:v>
                </c:pt>
                <c:pt idx="4">
                  <c:v>-0.2460817436548649</c:v>
                </c:pt>
                <c:pt idx="5">
                  <c:v>-0.23361242787374012</c:v>
                </c:pt>
                <c:pt idx="6">
                  <c:v>-0.22098560711779769</c:v>
                </c:pt>
                <c:pt idx="7">
                  <c:v>-0.20817744396676799</c:v>
                </c:pt>
                <c:pt idx="8">
                  <c:v>-0.19516447079766769</c:v>
                </c:pt>
                <c:pt idx="9">
                  <c:v>-0.18191732982210443</c:v>
                </c:pt>
                <c:pt idx="10">
                  <c:v>-0.1683906103762926</c:v>
                </c:pt>
                <c:pt idx="11">
                  <c:v>-0.15452681738511689</c:v>
                </c:pt>
                <c:pt idx="12">
                  <c:v>-0.14027855822629259</c:v>
                </c:pt>
                <c:pt idx="13">
                  <c:v>-0.12570259504335857</c:v>
                </c:pt>
                <c:pt idx="14">
                  <c:v>-0.1114841692970739</c:v>
                </c:pt>
                <c:pt idx="15">
                  <c:v>-0.10051458622879093</c:v>
                </c:pt>
                <c:pt idx="16">
                  <c:v>-9.440397688468867E-2</c:v>
                </c:pt>
                <c:pt idx="17">
                  <c:v>-9.0078975883408255E-2</c:v>
                </c:pt>
                <c:pt idx="18">
                  <c:v>-8.5900271844697326E-2</c:v>
                </c:pt>
                <c:pt idx="19">
                  <c:v>-8.1528627722784533E-2</c:v>
                </c:pt>
                <c:pt idx="20">
                  <c:v>-7.6916201547569923E-2</c:v>
                </c:pt>
                <c:pt idx="21">
                  <c:v>-7.2079940131469983E-2</c:v>
                </c:pt>
                <c:pt idx="22">
                  <c:v>-6.7047161592013862E-2</c:v>
                </c:pt>
                <c:pt idx="23">
                  <c:v>-6.1836199070425521E-2</c:v>
                </c:pt>
                <c:pt idx="24">
                  <c:v>-5.6457317238627687E-2</c:v>
                </c:pt>
                <c:pt idx="25">
                  <c:v>-5.0922834514695314E-2</c:v>
                </c:pt>
                <c:pt idx="26">
                  <c:v>-4.524568850609878E-2</c:v>
                </c:pt>
                <c:pt idx="27">
                  <c:v>-3.9426897670817161E-2</c:v>
                </c:pt>
                <c:pt idx="28">
                  <c:v>-3.3450462614095969E-2</c:v>
                </c:pt>
                <c:pt idx="29">
                  <c:v>-2.7292534333057849E-2</c:v>
                </c:pt>
                <c:pt idx="30">
                  <c:v>-2.0929642804375766E-2</c:v>
                </c:pt>
                <c:pt idx="31">
                  <c:v>-1.4332352753105682E-2</c:v>
                </c:pt>
                <c:pt idx="32">
                  <c:v>-7.4551464248303039E-3</c:v>
                </c:pt>
                <c:pt idx="33">
                  <c:v>-2.4049908372058399E-4</c:v>
                </c:pt>
                <c:pt idx="34">
                  <c:v>7.3587675114702347E-3</c:v>
                </c:pt>
                <c:pt idx="35">
                  <c:v>1.52844585395933E-2</c:v>
                </c:pt>
                <c:pt idx="36">
                  <c:v>2.2842989032917642E-2</c:v>
                </c:pt>
                <c:pt idx="37">
                  <c:v>2.7128930770508521E-2</c:v>
                </c:pt>
                <c:pt idx="38">
                  <c:v>2.6566286956062959E-2</c:v>
                </c:pt>
                <c:pt idx="39">
                  <c:v>2.4236150729969225E-2</c:v>
                </c:pt>
                <c:pt idx="40">
                  <c:v>2.176410833918711E-2</c:v>
                </c:pt>
                <c:pt idx="41">
                  <c:v>1.9485789716321502E-2</c:v>
                </c:pt>
                <c:pt idx="42">
                  <c:v>1.7448254385632953E-2</c:v>
                </c:pt>
                <c:pt idx="43">
                  <c:v>1.5634384242708188E-2</c:v>
                </c:pt>
                <c:pt idx="44">
                  <c:v>1.4016877558599126E-2</c:v>
                </c:pt>
                <c:pt idx="45">
                  <c:v>1.2577475548442525E-2</c:v>
                </c:pt>
                <c:pt idx="46">
                  <c:v>1.1305929279865913E-2</c:v>
                </c:pt>
                <c:pt idx="47">
                  <c:v>1.018989368182013E-2</c:v>
                </c:pt>
                <c:pt idx="48">
                  <c:v>9.2164643745673448E-3</c:v>
                </c:pt>
                <c:pt idx="49">
                  <c:v>8.3847309394574979E-3</c:v>
                </c:pt>
                <c:pt idx="50">
                  <c:v>7.7107812808867963E-3</c:v>
                </c:pt>
                <c:pt idx="51">
                  <c:v>7.2184755976930377E-3</c:v>
                </c:pt>
                <c:pt idx="52">
                  <c:v>6.9312866115532855E-3</c:v>
                </c:pt>
                <c:pt idx="53">
                  <c:v>6.8787275650001823E-3</c:v>
                </c:pt>
                <c:pt idx="54">
                  <c:v>7.1064231238522719E-3</c:v>
                </c:pt>
                <c:pt idx="55">
                  <c:v>7.6719269093822101E-3</c:v>
                </c:pt>
                <c:pt idx="56">
                  <c:v>8.6221997681391865E-3</c:v>
                </c:pt>
                <c:pt idx="57">
                  <c:v>9.8975980232388731E-3</c:v>
                </c:pt>
                <c:pt idx="58">
                  <c:v>1.0796110847418687E-2</c:v>
                </c:pt>
                <c:pt idx="59">
                  <c:v>8.3983203110241378E-3</c:v>
                </c:pt>
                <c:pt idx="60">
                  <c:v>1.1625843594368426E-3</c:v>
                </c:pt>
                <c:pt idx="61">
                  <c:v>-7.8226328209888008E-3</c:v>
                </c:pt>
                <c:pt idx="62">
                  <c:v>-1.6945410902292072E-2</c:v>
                </c:pt>
                <c:pt idx="63">
                  <c:v>-2.5873690946177044E-2</c:v>
                </c:pt>
                <c:pt idx="64">
                  <c:v>-3.4561188596973838E-2</c:v>
                </c:pt>
                <c:pt idx="65">
                  <c:v>-4.302519145123946E-2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0D-4C08-8E33-069F2A4D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28688"/>
        <c:axId val="1"/>
      </c:scatterChart>
      <c:valAx>
        <c:axId val="750128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46046413148128"/>
              <c:y val="0.87500233304170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0380517503802E-2"/>
              <c:y val="0.4222233887430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286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354690252759498"/>
          <c:y val="0.91944706911636043"/>
          <c:w val="0.43683473355784863"/>
          <c:h val="5.5555847185768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Peg -- Quantity z'</a:t>
            </a:r>
          </a:p>
        </c:rich>
      </c:tx>
      <c:layout>
        <c:manualLayout>
          <c:xMode val="edge"/>
          <c:yMode val="edge"/>
          <c:x val="0.40046344901331776"/>
          <c:y val="3.4582132564841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750105963932698E-2"/>
          <c:y val="0.22190201729106629"/>
          <c:w val="0.86805653670308058"/>
          <c:h val="0.56772334293948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2'!$BQ$1</c:f>
              <c:strCache>
                <c:ptCount val="1"/>
                <c:pt idx="0">
                  <c:v>z'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2'!$AW$2:$AW$67</c:f>
              <c:numCache>
                <c:formatCode>General</c:formatCode>
                <c:ptCount val="66"/>
                <c:pt idx="0">
                  <c:v>-30000</c:v>
                </c:pt>
                <c:pt idx="1">
                  <c:v>-29500</c:v>
                </c:pt>
                <c:pt idx="2">
                  <c:v>-29000</c:v>
                </c:pt>
                <c:pt idx="3">
                  <c:v>-28500</c:v>
                </c:pt>
                <c:pt idx="4">
                  <c:v>-28000</c:v>
                </c:pt>
                <c:pt idx="5">
                  <c:v>-27500</c:v>
                </c:pt>
                <c:pt idx="6">
                  <c:v>-27000</c:v>
                </c:pt>
                <c:pt idx="7">
                  <c:v>-26500</c:v>
                </c:pt>
                <c:pt idx="8">
                  <c:v>-26000</c:v>
                </c:pt>
                <c:pt idx="9">
                  <c:v>-25500</c:v>
                </c:pt>
                <c:pt idx="10">
                  <c:v>-25000</c:v>
                </c:pt>
                <c:pt idx="11">
                  <c:v>-24500</c:v>
                </c:pt>
                <c:pt idx="12">
                  <c:v>-24000</c:v>
                </c:pt>
                <c:pt idx="13">
                  <c:v>-23500</c:v>
                </c:pt>
                <c:pt idx="14">
                  <c:v>-23000</c:v>
                </c:pt>
                <c:pt idx="15">
                  <c:v>-22500</c:v>
                </c:pt>
                <c:pt idx="16">
                  <c:v>-22000</c:v>
                </c:pt>
                <c:pt idx="17">
                  <c:v>-21500</c:v>
                </c:pt>
                <c:pt idx="18">
                  <c:v>-21000</c:v>
                </c:pt>
                <c:pt idx="19">
                  <c:v>-20500</c:v>
                </c:pt>
                <c:pt idx="20">
                  <c:v>-20000</c:v>
                </c:pt>
                <c:pt idx="21">
                  <c:v>-19500</c:v>
                </c:pt>
                <c:pt idx="22">
                  <c:v>-19000</c:v>
                </c:pt>
                <c:pt idx="23">
                  <c:v>-18500</c:v>
                </c:pt>
                <c:pt idx="24">
                  <c:v>-18000</c:v>
                </c:pt>
                <c:pt idx="25">
                  <c:v>-17500</c:v>
                </c:pt>
                <c:pt idx="26">
                  <c:v>-17000</c:v>
                </c:pt>
                <c:pt idx="27">
                  <c:v>-16500</c:v>
                </c:pt>
                <c:pt idx="28">
                  <c:v>-16000</c:v>
                </c:pt>
                <c:pt idx="29">
                  <c:v>-15500</c:v>
                </c:pt>
                <c:pt idx="30">
                  <c:v>-15000</c:v>
                </c:pt>
                <c:pt idx="31">
                  <c:v>-14500</c:v>
                </c:pt>
                <c:pt idx="32">
                  <c:v>-14000</c:v>
                </c:pt>
                <c:pt idx="33">
                  <c:v>-13500</c:v>
                </c:pt>
                <c:pt idx="34">
                  <c:v>-13000</c:v>
                </c:pt>
                <c:pt idx="35">
                  <c:v>-12500</c:v>
                </c:pt>
                <c:pt idx="36">
                  <c:v>-12000</c:v>
                </c:pt>
                <c:pt idx="37">
                  <c:v>-11500</c:v>
                </c:pt>
                <c:pt idx="38">
                  <c:v>-11000</c:v>
                </c:pt>
                <c:pt idx="39">
                  <c:v>-10500</c:v>
                </c:pt>
                <c:pt idx="40">
                  <c:v>-10000</c:v>
                </c:pt>
                <c:pt idx="41">
                  <c:v>-9500</c:v>
                </c:pt>
                <c:pt idx="42">
                  <c:v>-9000</c:v>
                </c:pt>
                <c:pt idx="43">
                  <c:v>-8500</c:v>
                </c:pt>
                <c:pt idx="44">
                  <c:v>-8000</c:v>
                </c:pt>
                <c:pt idx="45">
                  <c:v>-7500</c:v>
                </c:pt>
                <c:pt idx="46">
                  <c:v>-7000</c:v>
                </c:pt>
                <c:pt idx="47">
                  <c:v>-6500</c:v>
                </c:pt>
                <c:pt idx="48">
                  <c:v>-6000</c:v>
                </c:pt>
                <c:pt idx="49">
                  <c:v>-5500</c:v>
                </c:pt>
                <c:pt idx="50">
                  <c:v>-5000</c:v>
                </c:pt>
                <c:pt idx="51">
                  <c:v>-4500</c:v>
                </c:pt>
                <c:pt idx="52">
                  <c:v>-4000</c:v>
                </c:pt>
                <c:pt idx="53">
                  <c:v>-3500</c:v>
                </c:pt>
                <c:pt idx="54">
                  <c:v>-3000</c:v>
                </c:pt>
                <c:pt idx="55">
                  <c:v>-2500</c:v>
                </c:pt>
                <c:pt idx="56">
                  <c:v>-2000</c:v>
                </c:pt>
                <c:pt idx="57">
                  <c:v>-1500</c:v>
                </c:pt>
                <c:pt idx="58">
                  <c:v>-1000</c:v>
                </c:pt>
                <c:pt idx="59">
                  <c:v>-500</c:v>
                </c:pt>
                <c:pt idx="60">
                  <c:v>0</c:v>
                </c:pt>
                <c:pt idx="61">
                  <c:v>500</c:v>
                </c:pt>
                <c:pt idx="62">
                  <c:v>1000</c:v>
                </c:pt>
                <c:pt idx="63">
                  <c:v>1500</c:v>
                </c:pt>
                <c:pt idx="64">
                  <c:v>2000</c:v>
                </c:pt>
                <c:pt idx="65">
                  <c:v>2500</c:v>
                </c:pt>
              </c:numCache>
            </c:numRef>
          </c:xVal>
          <c:yVal>
            <c:numRef>
              <c:f>'Active 2'!$BQ$2:$BQ$67</c:f>
              <c:numCache>
                <c:formatCode>General</c:formatCode>
                <c:ptCount val="66"/>
                <c:pt idx="0">
                  <c:v>-1.6677369534463378</c:v>
                </c:pt>
                <c:pt idx="1">
                  <c:v>-1.9540993012057972</c:v>
                </c:pt>
                <c:pt idx="2">
                  <c:v>-2.1589577683674657</c:v>
                </c:pt>
                <c:pt idx="3">
                  <c:v>-2.2844420404587593</c:v>
                </c:pt>
                <c:pt idx="4">
                  <c:v>-2.3327993706973089</c:v>
                </c:pt>
                <c:pt idx="5">
                  <c:v>-2.3042248982503999</c:v>
                </c:pt>
                <c:pt idx="6">
                  <c:v>-2.1959619450442398</c:v>
                </c:pt>
                <c:pt idx="7">
                  <c:v>-2.0038803912032388</c:v>
                </c:pt>
                <c:pt idx="8">
                  <c:v>-1.7239141886810854</c:v>
                </c:pt>
                <c:pt idx="9">
                  <c:v>-1.350976747403368</c:v>
                </c:pt>
                <c:pt idx="10">
                  <c:v>-0.87720012348426191</c:v>
                </c:pt>
                <c:pt idx="11">
                  <c:v>-0.29262260337434881</c:v>
                </c:pt>
                <c:pt idx="12">
                  <c:v>0.41096715496926028</c:v>
                </c:pt>
                <c:pt idx="13">
                  <c:v>1.2237344272114934</c:v>
                </c:pt>
                <c:pt idx="14">
                  <c:v>2.0269528853919678</c:v>
                </c:pt>
                <c:pt idx="15">
                  <c:v>2.3196691080143208</c:v>
                </c:pt>
                <c:pt idx="16">
                  <c:v>1.8229085180935483</c:v>
                </c:pt>
                <c:pt idx="17">
                  <c:v>1.0691686469452895</c:v>
                </c:pt>
                <c:pt idx="18">
                  <c:v>0.34247991553306412</c:v>
                </c:pt>
                <c:pt idx="19">
                  <c:v>-0.29838077623410147</c:v>
                </c:pt>
                <c:pt idx="20">
                  <c:v>-0.84512423139768633</c:v>
                </c:pt>
                <c:pt idx="21">
                  <c:v>-1.3006866891143603</c:v>
                </c:pt>
                <c:pt idx="22">
                  <c:v>-1.669801341939972</c:v>
                </c:pt>
                <c:pt idx="23">
                  <c:v>-1.9556446271774997</c:v>
                </c:pt>
                <c:pt idx="24">
                  <c:v>-2.1599950227429567</c:v>
                </c:pt>
                <c:pt idx="25">
                  <c:v>-2.2849868427840971</c:v>
                </c:pt>
                <c:pt idx="26">
                  <c:v>-2.3328616834615583</c:v>
                </c:pt>
                <c:pt idx="27">
                  <c:v>-2.3037960048743971</c:v>
                </c:pt>
                <c:pt idx="28">
                  <c:v>-2.1950177193753069</c:v>
                </c:pt>
                <c:pt idx="29">
                  <c:v>-2.0023947002625451</c:v>
                </c:pt>
                <c:pt idx="30">
                  <c:v>-1.7218604836013669</c:v>
                </c:pt>
                <c:pt idx="31">
                  <c:v>-1.3483150538399808</c:v>
                </c:pt>
                <c:pt idx="32">
                  <c:v>-0.8738719123520744</c:v>
                </c:pt>
                <c:pt idx="33">
                  <c:v>-0.28856420651271242</c:v>
                </c:pt>
                <c:pt idx="34">
                  <c:v>0.41578226162673432</c:v>
                </c:pt>
                <c:pt idx="35">
                  <c:v>1.2290845390971619</c:v>
                </c:pt>
                <c:pt idx="36">
                  <c:v>2.0311706849655042</c:v>
                </c:pt>
                <c:pt idx="37">
                  <c:v>2.3186403015938679</c:v>
                </c:pt>
                <c:pt idx="38">
                  <c:v>1.8184329814944618</c:v>
                </c:pt>
                <c:pt idx="39">
                  <c:v>1.0643851832158504</c:v>
                </c:pt>
                <c:pt idx="40">
                  <c:v>0.33814928323662191</c:v>
                </c:pt>
                <c:pt idx="41">
                  <c:v>-0.30212279429135835</c:v>
                </c:pt>
                <c:pt idx="42">
                  <c:v>-0.84827742056572719</c:v>
                </c:pt>
                <c:pt idx="43">
                  <c:v>-1.3032805131425826</c:v>
                </c:pt>
                <c:pt idx="44">
                  <c:v>-1.6718624250589191</c:v>
                </c:pt>
                <c:pt idx="45">
                  <c:v>-1.9571867104835534</c:v>
                </c:pt>
                <c:pt idx="46">
                  <c:v>-2.1610291202660501</c:v>
                </c:pt>
                <c:pt idx="47">
                  <c:v>-2.2855285865026227</c:v>
                </c:pt>
                <c:pt idx="48">
                  <c:v>-2.3329209482494542</c:v>
                </c:pt>
                <c:pt idx="49">
                  <c:v>-2.3033639464919027</c:v>
                </c:pt>
                <c:pt idx="50">
                  <c:v>-2.1940701582222828</c:v>
                </c:pt>
                <c:pt idx="51">
                  <c:v>-2.0009055169039933</c:v>
                </c:pt>
                <c:pt idx="52">
                  <c:v>-1.7198030910806847</c:v>
                </c:pt>
                <c:pt idx="53">
                  <c:v>-1.3456493563777199</c:v>
                </c:pt>
                <c:pt idx="54">
                  <c:v>-0.8705392904821514</c:v>
                </c:pt>
                <c:pt idx="55">
                  <c:v>-0.28450103601839827</c:v>
                </c:pt>
                <c:pt idx="56">
                  <c:v>0.42060193871511253</c:v>
                </c:pt>
                <c:pt idx="57">
                  <c:v>1.2344356490603468</c:v>
                </c:pt>
                <c:pt idx="58">
                  <c:v>2.0353682725397229</c:v>
                </c:pt>
                <c:pt idx="59">
                  <c:v>2.3175755261542816</c:v>
                </c:pt>
                <c:pt idx="60">
                  <c:v>1.8139493747722812</c:v>
                </c:pt>
                <c:pt idx="61">
                  <c:v>1.0596033993449652</c:v>
                </c:pt>
                <c:pt idx="62">
                  <c:v>0.33382219145483305</c:v>
                </c:pt>
                <c:pt idx="63">
                  <c:v>-0.30586104247678975</c:v>
                </c:pt>
                <c:pt idx="64">
                  <c:v>-0.8514269809327677</c:v>
                </c:pt>
                <c:pt idx="65">
                  <c:v>-1.3058709080224453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8B-4273-83BB-5EA63A9B7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7040"/>
        <c:axId val="1"/>
      </c:scatterChart>
      <c:valAx>
        <c:axId val="750107040"/>
        <c:scaling>
          <c:orientation val="minMax"/>
          <c:min val="-1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47282978516572"/>
              <c:y val="0.86743515850144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z' (AU)</a:t>
                </a:r>
              </a:p>
            </c:rich>
          </c:tx>
          <c:layout>
            <c:manualLayout>
              <c:xMode val="edge"/>
              <c:yMode val="edge"/>
              <c:x val="3.8194444444444448E-2"/>
              <c:y val="0.432276657060518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7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115801497035095"/>
          <c:y val="0.91642651296829969"/>
          <c:w val="5.4398269660736798E-2"/>
          <c:h val="5.7636887608069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209550</xdr:colOff>
      <xdr:row>18</xdr:row>
      <xdr:rowOff>123825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676438B-AA28-C4CD-EAD6-13117860C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485775</xdr:colOff>
      <xdr:row>0</xdr:row>
      <xdr:rowOff>0</xdr:rowOff>
    </xdr:from>
    <xdr:to>
      <xdr:col>26</xdr:col>
      <xdr:colOff>704850</xdr:colOff>
      <xdr:row>18</xdr:row>
      <xdr:rowOff>152400</xdr:rowOff>
    </xdr:to>
    <xdr:graphicFrame macro="">
      <xdr:nvGraphicFramePr>
        <xdr:cNvPr id="1034" name="Chart 4">
          <a:extLst>
            <a:ext uri="{FF2B5EF4-FFF2-40B4-BE49-F238E27FC236}">
              <a16:creationId xmlns:a16="http://schemas.microsoft.com/office/drawing/2014/main" id="{92307370-9BD9-1A53-B133-E5A2E8789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13</xdr:col>
      <xdr:colOff>76200</xdr:colOff>
      <xdr:row>21</xdr:row>
      <xdr:rowOff>123825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2549E0EE-C1B1-FDC6-052A-6AB8C00A71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22</xdr:row>
      <xdr:rowOff>104774</xdr:rowOff>
    </xdr:from>
    <xdr:to>
      <xdr:col>13</xdr:col>
      <xdr:colOff>123825</xdr:colOff>
      <xdr:row>41</xdr:row>
      <xdr:rowOff>66674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1874CA4C-C6FD-8DB6-20C2-B50688A34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400050</xdr:colOff>
      <xdr:row>22</xdr:row>
      <xdr:rowOff>123825</xdr:rowOff>
    </xdr:from>
    <xdr:to>
      <xdr:col>28</xdr:col>
      <xdr:colOff>85725</xdr:colOff>
      <xdr:row>43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82EE44-AF27-A4A4-89A6-26E1E8B29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400050</xdr:colOff>
      <xdr:row>0</xdr:row>
      <xdr:rowOff>57150</xdr:rowOff>
    </xdr:from>
    <xdr:to>
      <xdr:col>27</xdr:col>
      <xdr:colOff>533400</xdr:colOff>
      <xdr:row>21</xdr:row>
      <xdr:rowOff>104775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1FB8E9AB-4F93-4B65-EFC1-4FD0214E4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0</xdr:rowOff>
    </xdr:from>
    <xdr:to>
      <xdr:col>20</xdr:col>
      <xdr:colOff>190500</xdr:colOff>
      <xdr:row>19</xdr:row>
      <xdr:rowOff>9525</xdr:rowOff>
    </xdr:to>
    <xdr:graphicFrame macro="">
      <xdr:nvGraphicFramePr>
        <xdr:cNvPr id="2056" name="Chart 1">
          <a:extLst>
            <a:ext uri="{FF2B5EF4-FFF2-40B4-BE49-F238E27FC236}">
              <a16:creationId xmlns:a16="http://schemas.microsoft.com/office/drawing/2014/main" id="{AE4DA898-A458-5F7A-2384-ADBFE4899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0</xdr:row>
      <xdr:rowOff>38100</xdr:rowOff>
    </xdr:from>
    <xdr:to>
      <xdr:col>19</xdr:col>
      <xdr:colOff>371475</xdr:colOff>
      <xdr:row>21</xdr:row>
      <xdr:rowOff>57150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4B2CCB2-FDD7-84CF-3DA1-0985D6AB3C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419100</xdr:colOff>
      <xdr:row>22</xdr:row>
      <xdr:rowOff>19051</xdr:rowOff>
    </xdr:from>
    <xdr:to>
      <xdr:col>19</xdr:col>
      <xdr:colOff>161925</xdr:colOff>
      <xdr:row>42</xdr:row>
      <xdr:rowOff>76201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2E2B9826-86C5-07ED-0931-2E03F11F9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47625</xdr:colOff>
      <xdr:row>21</xdr:row>
      <xdr:rowOff>133350</xdr:rowOff>
    </xdr:from>
    <xdr:to>
      <xdr:col>29</xdr:col>
      <xdr:colOff>276225</xdr:colOff>
      <xdr:row>42</xdr:row>
      <xdr:rowOff>114300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2AC05EBE-B4DC-C1F4-DF65-A0B3B5D5D4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0</xdr:row>
      <xdr:rowOff>38100</xdr:rowOff>
    </xdr:from>
    <xdr:to>
      <xdr:col>29</xdr:col>
      <xdr:colOff>295275</xdr:colOff>
      <xdr:row>21</xdr:row>
      <xdr:rowOff>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AC483F7B-3C39-3072-5ADA-FDC61CFA7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104776</xdr:colOff>
      <xdr:row>22</xdr:row>
      <xdr:rowOff>57149</xdr:rowOff>
    </xdr:from>
    <xdr:to>
      <xdr:col>9</xdr:col>
      <xdr:colOff>123826</xdr:colOff>
      <xdr:row>42</xdr:row>
      <xdr:rowOff>142874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DBA93DA-0541-E545-A191-A30B3E5A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9525</xdr:rowOff>
    </xdr:from>
    <xdr:to>
      <xdr:col>9</xdr:col>
      <xdr:colOff>209550</xdr:colOff>
      <xdr:row>21</xdr:row>
      <xdr:rowOff>114300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B59932C6-49E1-7E18-CB1D-A80081B9CA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15</xdr:col>
      <xdr:colOff>409575</xdr:colOff>
      <xdr:row>18</xdr:row>
      <xdr:rowOff>19050</xdr:rowOff>
    </xdr:to>
    <xdr:graphicFrame macro="">
      <xdr:nvGraphicFramePr>
        <xdr:cNvPr id="5122" name="Chart 1">
          <a:extLst>
            <a:ext uri="{FF2B5EF4-FFF2-40B4-BE49-F238E27FC236}">
              <a16:creationId xmlns:a16="http://schemas.microsoft.com/office/drawing/2014/main" id="{AC6AD5B9-31BA-75CA-A13E-DA0A25B8B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113" TargetMode="External"/><Relationship Id="rId21" Type="http://schemas.openxmlformats.org/officeDocument/2006/relationships/hyperlink" Target="http://var.astro.cz/oejv/issues/oejv0060.pdf" TargetMode="External"/><Relationship Id="rId42" Type="http://schemas.openxmlformats.org/officeDocument/2006/relationships/hyperlink" Target="http://www.konkoly.hu/cgi-bin/IBVS?5958" TargetMode="External"/><Relationship Id="rId47" Type="http://schemas.openxmlformats.org/officeDocument/2006/relationships/hyperlink" Target="http://www.konkoly.hu/cgi-bin/IBVS?6092" TargetMode="External"/><Relationship Id="rId63" Type="http://schemas.openxmlformats.org/officeDocument/2006/relationships/hyperlink" Target="http://www.bav-astro.de/sfs/BAVM_link.php?BAVMnr=12" TargetMode="External"/><Relationship Id="rId68" Type="http://schemas.openxmlformats.org/officeDocument/2006/relationships/hyperlink" Target="http://www.bav-astro.de/sfs/BAVM_link.php?BAVMnr=18" TargetMode="External"/><Relationship Id="rId84" Type="http://schemas.openxmlformats.org/officeDocument/2006/relationships/hyperlink" Target="http://www.bav-astro.de/sfs/BAVM_link.php?BAVMnr=131" TargetMode="External"/><Relationship Id="rId89" Type="http://schemas.openxmlformats.org/officeDocument/2006/relationships/hyperlink" Target="http://vsolj.cetus-net.org/no43.pdf" TargetMode="External"/><Relationship Id="rId7" Type="http://schemas.openxmlformats.org/officeDocument/2006/relationships/hyperlink" Target="http://www.konkoly.hu/cgi-bin/IBVS?1163" TargetMode="External"/><Relationship Id="rId71" Type="http://schemas.openxmlformats.org/officeDocument/2006/relationships/hyperlink" Target="http://www.bav-astro.de/sfs/BAVM_link.php?BAVMnr=26" TargetMode="External"/><Relationship Id="rId92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456" TargetMode="External"/><Relationship Id="rId16" Type="http://schemas.openxmlformats.org/officeDocument/2006/relationships/hyperlink" Target="http://www.konkoly.hu/cgi-bin/IBVS?2978" TargetMode="External"/><Relationship Id="rId29" Type="http://schemas.openxmlformats.org/officeDocument/2006/relationships/hyperlink" Target="http://www.bav-astro.de/sfs/BAVM_link.php?BAVMnr=133" TargetMode="External"/><Relationship Id="rId107" Type="http://schemas.openxmlformats.org/officeDocument/2006/relationships/hyperlink" Target="http://vsolj.cetus-net.org/vsoljno53.pdf" TargetMode="External"/><Relationship Id="rId11" Type="http://schemas.openxmlformats.org/officeDocument/2006/relationships/hyperlink" Target="http://www.konkoly.hu/cgi-bin/IBVS?2292" TargetMode="External"/><Relationship Id="rId24" Type="http://schemas.openxmlformats.org/officeDocument/2006/relationships/hyperlink" Target="http://var.astro.cz/oejv/issues/oejv0060.pdf" TargetMode="External"/><Relationship Id="rId32" Type="http://schemas.openxmlformats.org/officeDocument/2006/relationships/hyperlink" Target="http://www.konkoly.hu/cgi-bin/IBVS?5662" TargetMode="External"/><Relationship Id="rId37" Type="http://schemas.openxmlformats.org/officeDocument/2006/relationships/hyperlink" Target="http://var.astro.cz/oejv/issues/oejv0074.pdf" TargetMode="External"/><Relationship Id="rId40" Type="http://schemas.openxmlformats.org/officeDocument/2006/relationships/hyperlink" Target="http://www.konkoly.hu/cgi-bin/IBVS?5898" TargetMode="External"/><Relationship Id="rId45" Type="http://schemas.openxmlformats.org/officeDocument/2006/relationships/hyperlink" Target="http://www.konkoly.hu/cgi-bin/IBVS?5958" TargetMode="External"/><Relationship Id="rId53" Type="http://schemas.openxmlformats.org/officeDocument/2006/relationships/hyperlink" Target="http://www.bav-astro.de/sfs/BAVM_link.php?BAVMnr=10" TargetMode="External"/><Relationship Id="rId58" Type="http://schemas.openxmlformats.org/officeDocument/2006/relationships/hyperlink" Target="http://www.bav-astro.de/sfs/BAVM_link.php?BAVMnr=12" TargetMode="External"/><Relationship Id="rId66" Type="http://schemas.openxmlformats.org/officeDocument/2006/relationships/hyperlink" Target="http://www.bav-astro.de/sfs/BAVM_link.php?BAVMnr=18" TargetMode="External"/><Relationship Id="rId74" Type="http://schemas.openxmlformats.org/officeDocument/2006/relationships/hyperlink" Target="http://www.bav-astro.de/sfs/BAVM_link.php?BAVMnr=29" TargetMode="External"/><Relationship Id="rId79" Type="http://schemas.openxmlformats.org/officeDocument/2006/relationships/hyperlink" Target="http://www.konkoly.hu/cgi-bin/IBVS?1694" TargetMode="External"/><Relationship Id="rId87" Type="http://schemas.openxmlformats.org/officeDocument/2006/relationships/hyperlink" Target="http://www.bav-astro.de/sfs/BAVM_link.php?BAVMnr=157" TargetMode="External"/><Relationship Id="rId102" Type="http://schemas.openxmlformats.org/officeDocument/2006/relationships/hyperlink" Target="http://www.bav-astro.de/sfs/BAVM_link.php?BAVMnr=213" TargetMode="External"/><Relationship Id="rId5" Type="http://schemas.openxmlformats.org/officeDocument/2006/relationships/hyperlink" Target="http://www.konkoly.hu/cgi-bin/IBVS?530" TargetMode="External"/><Relationship Id="rId61" Type="http://schemas.openxmlformats.org/officeDocument/2006/relationships/hyperlink" Target="http://www.bav-astro.de/sfs/BAVM_link.php?BAVMnr=12" TargetMode="External"/><Relationship Id="rId82" Type="http://schemas.openxmlformats.org/officeDocument/2006/relationships/hyperlink" Target="http://www.bav-astro.de/sfs/BAVM_link.php?BAVMnr=50" TargetMode="External"/><Relationship Id="rId90" Type="http://schemas.openxmlformats.org/officeDocument/2006/relationships/hyperlink" Target="http://var.astro.cz/oejv/issues/oejv0074.pdf" TargetMode="External"/><Relationship Id="rId95" Type="http://schemas.openxmlformats.org/officeDocument/2006/relationships/hyperlink" Target="http://vsolj.cetus-net.org/no44.pdf" TargetMode="External"/><Relationship Id="rId19" Type="http://schemas.openxmlformats.org/officeDocument/2006/relationships/hyperlink" Target="http://var.astro.cz/oejv/issues/oejv0060.pdf" TargetMode="External"/><Relationship Id="rId14" Type="http://schemas.openxmlformats.org/officeDocument/2006/relationships/hyperlink" Target="http://www.konkoly.hu/cgi-bin/IBVS?2978" TargetMode="External"/><Relationship Id="rId22" Type="http://schemas.openxmlformats.org/officeDocument/2006/relationships/hyperlink" Target="http://var.astro.cz/oejv/issues/oejv0060.pdf" TargetMode="External"/><Relationship Id="rId27" Type="http://schemas.openxmlformats.org/officeDocument/2006/relationships/hyperlink" Target="http://www.bav-astro.de/sfs/BAVM_link.php?BAVMnr=111" TargetMode="External"/><Relationship Id="rId30" Type="http://schemas.openxmlformats.org/officeDocument/2006/relationships/hyperlink" Target="http://www.bav-astro.de/sfs/BAVM_link.php?BAVMnr=152" TargetMode="External"/><Relationship Id="rId35" Type="http://schemas.openxmlformats.org/officeDocument/2006/relationships/hyperlink" Target="http://www.konkoly.hu/cgi-bin/IBVS?5843" TargetMode="External"/><Relationship Id="rId43" Type="http://schemas.openxmlformats.org/officeDocument/2006/relationships/hyperlink" Target="http://www.konkoly.hu/cgi-bin/IBVS?5958" TargetMode="External"/><Relationship Id="rId48" Type="http://schemas.openxmlformats.org/officeDocument/2006/relationships/hyperlink" Target="http://www.bav-astro.de/sfs/BAVM_link.php?BAVMnr=8" TargetMode="External"/><Relationship Id="rId56" Type="http://schemas.openxmlformats.org/officeDocument/2006/relationships/hyperlink" Target="http://www.bav-astro.de/sfs/BAVM_link.php?BAVMnr=12" TargetMode="External"/><Relationship Id="rId64" Type="http://schemas.openxmlformats.org/officeDocument/2006/relationships/hyperlink" Target="http://www.bav-astro.de/sfs/BAVM_link.php?BAVMnr=12" TargetMode="External"/><Relationship Id="rId69" Type="http://schemas.openxmlformats.org/officeDocument/2006/relationships/hyperlink" Target="http://www.bav-astro.de/sfs/BAVM_link.php?BAVMnr=23" TargetMode="External"/><Relationship Id="rId77" Type="http://schemas.openxmlformats.org/officeDocument/2006/relationships/hyperlink" Target="http://www.konkoly.hu/cgi-bin/IBVS?1694" TargetMode="External"/><Relationship Id="rId100" Type="http://schemas.openxmlformats.org/officeDocument/2006/relationships/hyperlink" Target="http://www.bav-astro.de/sfs/BAVM_link.php?BAVMnr=193" TargetMode="External"/><Relationship Id="rId105" Type="http://schemas.openxmlformats.org/officeDocument/2006/relationships/hyperlink" Target="http://www.konkoly.hu/cgi-bin/IBVS?5980" TargetMode="External"/><Relationship Id="rId8" Type="http://schemas.openxmlformats.org/officeDocument/2006/relationships/hyperlink" Target="http://www.konkoly.hu/cgi-bin/IBVS?1930" TargetMode="External"/><Relationship Id="rId51" Type="http://schemas.openxmlformats.org/officeDocument/2006/relationships/hyperlink" Target="http://www.bav-astro.de/sfs/BAVM_link.php?BAVMnr=8" TargetMode="External"/><Relationship Id="rId72" Type="http://schemas.openxmlformats.org/officeDocument/2006/relationships/hyperlink" Target="http://www.bav-astro.de/sfs/BAVM_link.php?BAVMnr=26" TargetMode="External"/><Relationship Id="rId80" Type="http://schemas.openxmlformats.org/officeDocument/2006/relationships/hyperlink" Target="http://www.bav-astro.de/sfs/BAVM_link.php?BAVMnr=32" TargetMode="External"/><Relationship Id="rId85" Type="http://schemas.openxmlformats.org/officeDocument/2006/relationships/hyperlink" Target="http://www.bav-astro.de/sfs/BAVM_link.php?BAVMnr=131" TargetMode="External"/><Relationship Id="rId93" Type="http://schemas.openxmlformats.org/officeDocument/2006/relationships/hyperlink" Target="http://www.bav-astro.de/sfs/BAVM_link.php?BAVMnr=179" TargetMode="External"/><Relationship Id="rId98" Type="http://schemas.openxmlformats.org/officeDocument/2006/relationships/hyperlink" Target="http://var.astro.cz/oejv/issues/oejv0094.pdf" TargetMode="External"/><Relationship Id="rId3" Type="http://schemas.openxmlformats.org/officeDocument/2006/relationships/hyperlink" Target="http://www.konkoly.hu/cgi-bin/IBVS?456" TargetMode="External"/><Relationship Id="rId12" Type="http://schemas.openxmlformats.org/officeDocument/2006/relationships/hyperlink" Target="http://www.konkoly.hu/cgi-bin/IBVS?2793" TargetMode="External"/><Relationship Id="rId17" Type="http://schemas.openxmlformats.org/officeDocument/2006/relationships/hyperlink" Target="http://www.bav-astro.de/sfs/BAVM_link.php?BAVMnr=79" TargetMode="External"/><Relationship Id="rId25" Type="http://schemas.openxmlformats.org/officeDocument/2006/relationships/hyperlink" Target="http://www.bav-astro.de/sfs/BAVM_link.php?BAVMnr=113" TargetMode="External"/><Relationship Id="rId33" Type="http://schemas.openxmlformats.org/officeDocument/2006/relationships/hyperlink" Target="http://www.bav-astro.de/sfs/BAVM_link.php?BAVMnr=172" TargetMode="External"/><Relationship Id="rId38" Type="http://schemas.openxmlformats.org/officeDocument/2006/relationships/hyperlink" Target="http://var.astro.cz/oejv/issues/oejv0074.pdf" TargetMode="External"/><Relationship Id="rId46" Type="http://schemas.openxmlformats.org/officeDocument/2006/relationships/hyperlink" Target="http://var.astro.cz/oejv/issues/oejv0160.pdf" TargetMode="External"/><Relationship Id="rId59" Type="http://schemas.openxmlformats.org/officeDocument/2006/relationships/hyperlink" Target="http://www.bav-astro.de/sfs/BAVM_link.php?BAVMnr=12" TargetMode="External"/><Relationship Id="rId67" Type="http://schemas.openxmlformats.org/officeDocument/2006/relationships/hyperlink" Target="http://www.bav-astro.de/sfs/BAVM_link.php?BAVMnr=18" TargetMode="External"/><Relationship Id="rId103" Type="http://schemas.openxmlformats.org/officeDocument/2006/relationships/hyperlink" Target="http://www.bav-astro.de/sfs/BAVM_link.php?BAVMnr=212" TargetMode="External"/><Relationship Id="rId108" Type="http://schemas.openxmlformats.org/officeDocument/2006/relationships/hyperlink" Target="http://www.konkoly.hu/cgi-bin/IBVS?6044" TargetMode="External"/><Relationship Id="rId20" Type="http://schemas.openxmlformats.org/officeDocument/2006/relationships/hyperlink" Target="http://var.astro.cz/oejv/issues/oejv0060.pdf" TargetMode="External"/><Relationship Id="rId41" Type="http://schemas.openxmlformats.org/officeDocument/2006/relationships/hyperlink" Target="http://www.konkoly.hu/cgi-bin/IBVS?5924" TargetMode="External"/><Relationship Id="rId54" Type="http://schemas.openxmlformats.org/officeDocument/2006/relationships/hyperlink" Target="http://www.bav-astro.de/sfs/BAVM_link.php?BAVMnr=10" TargetMode="External"/><Relationship Id="rId62" Type="http://schemas.openxmlformats.org/officeDocument/2006/relationships/hyperlink" Target="http://www.bav-astro.de/sfs/BAVM_link.php?BAVMnr=12" TargetMode="External"/><Relationship Id="rId70" Type="http://schemas.openxmlformats.org/officeDocument/2006/relationships/hyperlink" Target="http://www.bav-astro.de/sfs/BAVM_link.php?BAVMnr=26" TargetMode="External"/><Relationship Id="rId75" Type="http://schemas.openxmlformats.org/officeDocument/2006/relationships/hyperlink" Target="http://www.konkoly.hu/cgi-bin/IBVS?1631" TargetMode="External"/><Relationship Id="rId83" Type="http://schemas.openxmlformats.org/officeDocument/2006/relationships/hyperlink" Target="http://www.bav-astro.de/sfs/BAVM_link.php?BAVMnr=122" TargetMode="External"/><Relationship Id="rId88" Type="http://schemas.openxmlformats.org/officeDocument/2006/relationships/hyperlink" Target="http://www.bav-astro.de/sfs/BAVM_link.php?BAVMnr=171" TargetMode="External"/><Relationship Id="rId91" Type="http://schemas.openxmlformats.org/officeDocument/2006/relationships/hyperlink" Target="http://var.astro.cz/oejv/issues/oejv0074.pdf" TargetMode="External"/><Relationship Id="rId96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937" TargetMode="External"/><Relationship Id="rId15" Type="http://schemas.openxmlformats.org/officeDocument/2006/relationships/hyperlink" Target="http://www.konkoly.hu/cgi-bin/IBVS?2978" TargetMode="External"/><Relationship Id="rId23" Type="http://schemas.openxmlformats.org/officeDocument/2006/relationships/hyperlink" Target="http://www.bav-astro.de/sfs/BAVM_link.php?BAVMnr=93" TargetMode="External"/><Relationship Id="rId28" Type="http://schemas.openxmlformats.org/officeDocument/2006/relationships/hyperlink" Target="http://www.bav-astro.de/sfs/BAVM_link.php?BAVMnr=118" TargetMode="External"/><Relationship Id="rId36" Type="http://schemas.openxmlformats.org/officeDocument/2006/relationships/hyperlink" Target="http://www.bav-astro.de/sfs/BAVM_link.php?BAVMnr=178" TargetMode="External"/><Relationship Id="rId49" Type="http://schemas.openxmlformats.org/officeDocument/2006/relationships/hyperlink" Target="http://www.bav-astro.de/sfs/BAVM_link.php?BAVMnr=8" TargetMode="External"/><Relationship Id="rId57" Type="http://schemas.openxmlformats.org/officeDocument/2006/relationships/hyperlink" Target="http://www.bav-astro.de/sfs/BAVM_link.php?BAVMnr=12" TargetMode="External"/><Relationship Id="rId106" Type="http://schemas.openxmlformats.org/officeDocument/2006/relationships/hyperlink" Target="http://www.konkoly.hu/cgi-bin/IBVS?5980" TargetMode="External"/><Relationship Id="rId10" Type="http://schemas.openxmlformats.org/officeDocument/2006/relationships/hyperlink" Target="http://www.konkoly.hu/cgi-bin/IBVS?2086" TargetMode="External"/><Relationship Id="rId31" Type="http://schemas.openxmlformats.org/officeDocument/2006/relationships/hyperlink" Target="http://www.konkoly.hu/cgi-bin/IBVS?5364" TargetMode="External"/><Relationship Id="rId44" Type="http://schemas.openxmlformats.org/officeDocument/2006/relationships/hyperlink" Target="http://www.konkoly.hu/cgi-bin/IBVS?5958" TargetMode="External"/><Relationship Id="rId52" Type="http://schemas.openxmlformats.org/officeDocument/2006/relationships/hyperlink" Target="http://www.bav-astro.de/sfs/BAVM_link.php?BAVMnr=10" TargetMode="External"/><Relationship Id="rId60" Type="http://schemas.openxmlformats.org/officeDocument/2006/relationships/hyperlink" Target="http://www.bav-astro.de/sfs/BAVM_link.php?BAVMnr=12" TargetMode="External"/><Relationship Id="rId65" Type="http://schemas.openxmlformats.org/officeDocument/2006/relationships/hyperlink" Target="http://www.bav-astro.de/sfs/BAVM_link.php?BAVMnr=18" TargetMode="External"/><Relationship Id="rId73" Type="http://schemas.openxmlformats.org/officeDocument/2006/relationships/hyperlink" Target="http://www.konkoly.hu/cgi-bin/IBVS?1478" TargetMode="External"/><Relationship Id="rId78" Type="http://schemas.openxmlformats.org/officeDocument/2006/relationships/hyperlink" Target="http://www.konkoly.hu/cgi-bin/IBVS?1694" TargetMode="External"/><Relationship Id="rId81" Type="http://schemas.openxmlformats.org/officeDocument/2006/relationships/hyperlink" Target="http://www.konkoly.hu/cgi-bin/IBVS?2978" TargetMode="External"/><Relationship Id="rId86" Type="http://schemas.openxmlformats.org/officeDocument/2006/relationships/hyperlink" Target="http://www.bav-astro.de/sfs/BAVM_link.php?BAVMnr=143" TargetMode="External"/><Relationship Id="rId94" Type="http://schemas.openxmlformats.org/officeDocument/2006/relationships/hyperlink" Target="http://vsolj.cetus-net.org/no44.pdf" TargetMode="External"/><Relationship Id="rId99" Type="http://schemas.openxmlformats.org/officeDocument/2006/relationships/hyperlink" Target="http://var.astro.cz/oejv/issues/oejv0094.pdf" TargetMode="External"/><Relationship Id="rId101" Type="http://schemas.openxmlformats.org/officeDocument/2006/relationships/hyperlink" Target="http://var.astro.cz/oejv/issues/oejv0094.pdf" TargetMode="External"/><Relationship Id="rId4" Type="http://schemas.openxmlformats.org/officeDocument/2006/relationships/hyperlink" Target="http://www.konkoly.hu/cgi-bin/IBVS?530" TargetMode="External"/><Relationship Id="rId9" Type="http://schemas.openxmlformats.org/officeDocument/2006/relationships/hyperlink" Target="http://www.konkoly.hu/cgi-bin/IBVS?1930" TargetMode="External"/><Relationship Id="rId13" Type="http://schemas.openxmlformats.org/officeDocument/2006/relationships/hyperlink" Target="http://www.konkoly.hu/cgi-bin/IBVS?2793" TargetMode="External"/><Relationship Id="rId18" Type="http://schemas.openxmlformats.org/officeDocument/2006/relationships/hyperlink" Target="http://var.astro.cz/oejv/issues/oejv0060.pdf" TargetMode="External"/><Relationship Id="rId39" Type="http://schemas.openxmlformats.org/officeDocument/2006/relationships/hyperlink" Target="http://www.konkoly.hu/cgi-bin/IBVS?5917" TargetMode="External"/><Relationship Id="rId34" Type="http://schemas.openxmlformats.org/officeDocument/2006/relationships/hyperlink" Target="http://www.bav-astro.de/sfs/BAVM_link.php?BAVMnr=172" TargetMode="External"/><Relationship Id="rId50" Type="http://schemas.openxmlformats.org/officeDocument/2006/relationships/hyperlink" Target="http://www.bav-astro.de/sfs/BAVM_link.php?BAVMnr=8" TargetMode="External"/><Relationship Id="rId55" Type="http://schemas.openxmlformats.org/officeDocument/2006/relationships/hyperlink" Target="http://www.bav-astro.de/sfs/BAVM_link.php?BAVMnr=12" TargetMode="External"/><Relationship Id="rId76" Type="http://schemas.openxmlformats.org/officeDocument/2006/relationships/hyperlink" Target="http://www.bav-astro.de/sfs/BAVM_link.php?BAVMnr=31" TargetMode="External"/><Relationship Id="rId97" Type="http://schemas.openxmlformats.org/officeDocument/2006/relationships/hyperlink" Target="http://vsolj.cetus-net.org/no45.pdf" TargetMode="External"/><Relationship Id="rId104" Type="http://schemas.openxmlformats.org/officeDocument/2006/relationships/hyperlink" Target="http://www.bav-astro.de/sfs/BAVM_link.php?BAVMnr=212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BL366"/>
  <sheetViews>
    <sheetView tabSelected="1" workbookViewId="0">
      <pane xSplit="14" ySplit="22" topLeftCell="O34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10.5703125" style="1" customWidth="1"/>
    <col min="6" max="6" width="16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6" width="10.28515625" style="1"/>
    <col min="27" max="27" width="12.140625" style="1" customWidth="1"/>
    <col min="28" max="28" width="9.42578125" style="1" customWidth="1"/>
    <col min="29" max="31" width="10.42578125" style="1" customWidth="1"/>
    <col min="32" max="32" width="10.5703125" style="1" customWidth="1"/>
    <col min="33" max="33" width="10.28515625" style="1"/>
    <col min="34" max="37" width="9.42578125" style="1" customWidth="1"/>
    <col min="38" max="52" width="10.28515625" style="1"/>
    <col min="53" max="53" width="11.85546875" style="1" customWidth="1"/>
    <col min="54" max="54" width="14.7109375" style="1" customWidth="1"/>
    <col min="55" max="16384" width="10.28515625" style="1"/>
  </cols>
  <sheetData>
    <row r="1" spans="1:64" ht="20.25" x14ac:dyDescent="0.3">
      <c r="A1" s="3" t="s">
        <v>0</v>
      </c>
      <c r="AA1" s="4" t="s">
        <v>1</v>
      </c>
      <c r="AB1" s="5"/>
      <c r="AC1" s="5" t="s">
        <v>2</v>
      </c>
      <c r="AD1" s="5" t="s">
        <v>3</v>
      </c>
      <c r="AE1" s="6"/>
      <c r="AW1" s="7" t="s">
        <v>4</v>
      </c>
      <c r="AX1" s="8" t="s">
        <v>5</v>
      </c>
      <c r="AY1" s="9" t="s">
        <v>6</v>
      </c>
      <c r="AZ1" s="10" t="s">
        <v>7</v>
      </c>
      <c r="BA1" s="11" t="s">
        <v>8</v>
      </c>
      <c r="BB1" s="10" t="s">
        <v>9</v>
      </c>
      <c r="BC1" s="11" t="s">
        <v>10</v>
      </c>
      <c r="BD1" s="10" t="s">
        <v>11</v>
      </c>
      <c r="BE1" s="12" t="s">
        <v>12</v>
      </c>
      <c r="BF1" s="11" t="s">
        <v>13</v>
      </c>
      <c r="BG1" s="10" t="s">
        <v>14</v>
      </c>
      <c r="BH1" s="12" t="s">
        <v>15</v>
      </c>
      <c r="BI1" s="11" t="s">
        <v>16</v>
      </c>
      <c r="BJ1" s="10" t="s">
        <v>17</v>
      </c>
      <c r="BK1" s="12" t="s">
        <v>18</v>
      </c>
      <c r="BL1" s="11" t="s">
        <v>19</v>
      </c>
    </row>
    <row r="2" spans="1:64" s="134" customFormat="1" ht="12.95" customHeight="1" x14ac:dyDescent="0.2">
      <c r="A2" s="134" t="s">
        <v>20</v>
      </c>
      <c r="B2" s="135" t="s">
        <v>21</v>
      </c>
      <c r="D2" s="136"/>
      <c r="Z2" s="137" t="s">
        <v>22</v>
      </c>
      <c r="AA2" s="138" t="s">
        <v>23</v>
      </c>
      <c r="AB2" s="139">
        <f>C7</f>
        <v>45219.856200000002</v>
      </c>
      <c r="AC2" s="140" t="s">
        <v>24</v>
      </c>
      <c r="AD2" s="139">
        <f>C8</f>
        <v>1.1460764000000001</v>
      </c>
      <c r="AE2" s="141" t="s">
        <v>25</v>
      </c>
      <c r="AW2" s="134">
        <v>-20000</v>
      </c>
      <c r="AX2" s="134">
        <f t="shared" ref="AX2:AX65" si="0">AB$3+AB$4*AW2+AB$5*AW2^2+AZ2</f>
        <v>-0.37683822203242079</v>
      </c>
      <c r="AY2" s="134">
        <f t="shared" ref="AY2:AY65" si="1">AB$3+AB$4*AW2+AB$5*AW2^2</f>
        <v>-0.36565706993971947</v>
      </c>
      <c r="AZ2" s="134">
        <f t="shared" ref="AZ2:AZ65" si="2">$AB$6*($AB$11/BA2*BB2+$AB$12)</f>
        <v>-1.1181152092701332E-2</v>
      </c>
      <c r="BA2" s="134">
        <f t="shared" ref="BA2:BA65" si="3">1+$AB$7*COS(BC2)</f>
        <v>0.46032378975442512</v>
      </c>
      <c r="BB2" s="134">
        <f t="shared" ref="BB2:BB65" si="4">SIN(BC2+RADIANS($AB$9))</f>
        <v>-0.93267991087203161</v>
      </c>
      <c r="BC2" s="134">
        <f t="shared" ref="BC2:BC65" si="5">2*ATAN(BD2)</f>
        <v>2.8637066199493648</v>
      </c>
      <c r="BD2" s="134">
        <f t="shared" ref="BD2:BD65" si="6">SQRT((1+$AB$7)/(1-$AB$7))*TAN(BE2/2)</f>
        <v>7.1508210453693906</v>
      </c>
      <c r="BE2" s="134">
        <f t="shared" ref="BE2:BK17" si="7">$BL2+$AB$7*SIN(BF2)</f>
        <v>-9.9405907103093067</v>
      </c>
      <c r="BF2" s="134">
        <f t="shared" si="7"/>
        <v>-9.9457405548673883</v>
      </c>
      <c r="BG2" s="134">
        <f t="shared" si="7"/>
        <v>-9.9351923573029151</v>
      </c>
      <c r="BH2" s="134">
        <f t="shared" si="7"/>
        <v>-9.956866768243275</v>
      </c>
      <c r="BI2" s="134">
        <f t="shared" si="7"/>
        <v>-9.9126115678176987</v>
      </c>
      <c r="BJ2" s="134">
        <f t="shared" si="7"/>
        <v>-10.004236208377373</v>
      </c>
      <c r="BK2" s="134">
        <f t="shared" si="7"/>
        <v>-9.8192347098400035</v>
      </c>
      <c r="BL2" s="134">
        <f t="shared" ref="BL2:BL65" si="8">RADIANS($AB$9)+$AB$18*(AW2-AB$15)</f>
        <v>-10.219911232754828</v>
      </c>
    </row>
    <row r="3" spans="1:64" s="134" customFormat="1" ht="12.95" customHeight="1" x14ac:dyDescent="0.2">
      <c r="A3" s="136" t="s">
        <v>26</v>
      </c>
      <c r="B3" s="70"/>
      <c r="Z3" s="70"/>
      <c r="AA3" s="142" t="s">
        <v>27</v>
      </c>
      <c r="AB3" s="143">
        <f t="shared" ref="AB3:AB10" si="9">AC3*AD3</f>
        <v>-1.6620341196416796E-4</v>
      </c>
      <c r="AC3" s="144">
        <v>-1.6620341196416796E-2</v>
      </c>
      <c r="AD3" s="134">
        <v>0.01</v>
      </c>
      <c r="AE3" s="145"/>
      <c r="AW3" s="134">
        <v>-19500</v>
      </c>
      <c r="AX3" s="134">
        <f t="shared" si="0"/>
        <v>-0.36301370390181764</v>
      </c>
      <c r="AY3" s="134">
        <f t="shared" si="1"/>
        <v>-0.35061861453478865</v>
      </c>
      <c r="AZ3" s="134">
        <f t="shared" si="2"/>
        <v>-1.239508936702899E-2</v>
      </c>
      <c r="BA3" s="134">
        <f t="shared" si="3"/>
        <v>0.44727999012201325</v>
      </c>
      <c r="BB3" s="134">
        <f t="shared" si="4"/>
        <v>-0.96502585346178138</v>
      </c>
      <c r="BC3" s="134">
        <f t="shared" si="5"/>
        <v>2.9674760699550879</v>
      </c>
      <c r="BD3" s="134">
        <f t="shared" si="6"/>
        <v>11.45752253663847</v>
      </c>
      <c r="BE3" s="134">
        <f t="shared" si="7"/>
        <v>-9.751110563364227</v>
      </c>
      <c r="BF3" s="134">
        <f t="shared" si="7"/>
        <v>-9.757162775792926</v>
      </c>
      <c r="BG3" s="134">
        <f t="shared" si="7"/>
        <v>-9.7457761632508273</v>
      </c>
      <c r="BH3" s="134">
        <f t="shared" si="7"/>
        <v>-9.7672360891263637</v>
      </c>
      <c r="BI3" s="134">
        <f t="shared" si="7"/>
        <v>-9.7269185502655287</v>
      </c>
      <c r="BJ3" s="134">
        <f t="shared" si="7"/>
        <v>-9.8031471187604335</v>
      </c>
      <c r="BK3" s="134">
        <f t="shared" si="7"/>
        <v>-9.6605311591474887</v>
      </c>
      <c r="BL3" s="134">
        <f t="shared" si="8"/>
        <v>-9.9342309164497102</v>
      </c>
    </row>
    <row r="4" spans="1:64" s="134" customFormat="1" ht="12.95" customHeight="1" x14ac:dyDescent="0.2">
      <c r="A4" s="146" t="s">
        <v>28</v>
      </c>
      <c r="B4" s="70"/>
      <c r="C4" s="147">
        <v>45219.856200000002</v>
      </c>
      <c r="D4" s="148">
        <v>1.1460764000000001</v>
      </c>
      <c r="Z4" s="70"/>
      <c r="AA4" s="149" t="s">
        <v>29</v>
      </c>
      <c r="AB4" s="150">
        <f t="shared" si="9"/>
        <v>6.1695510356453118E-6</v>
      </c>
      <c r="AC4" s="151">
        <v>6.1695510356453118</v>
      </c>
      <c r="AD4" s="152">
        <v>9.9999999999999995E-7</v>
      </c>
      <c r="AE4" s="145"/>
      <c r="AW4" s="134">
        <v>-19000</v>
      </c>
      <c r="AX4" s="134">
        <f t="shared" si="0"/>
        <v>-0.34903273232758492</v>
      </c>
      <c r="AY4" s="134">
        <f t="shared" si="1"/>
        <v>-0.33588278393712634</v>
      </c>
      <c r="AZ4" s="134">
        <f t="shared" si="2"/>
        <v>-1.3149948390458587E-2</v>
      </c>
      <c r="BA4" s="134">
        <f t="shared" si="3"/>
        <v>0.44039258730124309</v>
      </c>
      <c r="BB4" s="134">
        <f t="shared" si="4"/>
        <v>-0.98615077871996004</v>
      </c>
      <c r="BC4" s="134">
        <f t="shared" si="5"/>
        <v>3.0661092511065604</v>
      </c>
      <c r="BD4" s="134">
        <f t="shared" si="6"/>
        <v>26.483309178396233</v>
      </c>
      <c r="BE4" s="134">
        <f t="shared" si="7"/>
        <v>-9.5669860827116402</v>
      </c>
      <c r="BF4" s="134">
        <f t="shared" si="7"/>
        <v>-9.5706326220276043</v>
      </c>
      <c r="BG4" s="134">
        <f t="shared" si="7"/>
        <v>-9.5640683168230449</v>
      </c>
      <c r="BH4" s="134">
        <f t="shared" si="7"/>
        <v>-9.5758895769360333</v>
      </c>
      <c r="BI4" s="134">
        <f t="shared" si="7"/>
        <v>-9.5546155728700679</v>
      </c>
      <c r="BJ4" s="134">
        <f t="shared" si="7"/>
        <v>-9.5929503641292744</v>
      </c>
      <c r="BK4" s="134">
        <f t="shared" si="7"/>
        <v>-9.5240136261574779</v>
      </c>
      <c r="BL4" s="134">
        <f t="shared" si="8"/>
        <v>-9.648550600144592</v>
      </c>
    </row>
    <row r="5" spans="1:64" s="134" customFormat="1" ht="12.95" customHeight="1" x14ac:dyDescent="0.2">
      <c r="A5" s="153" t="s">
        <v>30</v>
      </c>
      <c r="C5" s="154">
        <v>-9.5</v>
      </c>
      <c r="D5" s="134" t="s">
        <v>31</v>
      </c>
      <c r="Z5" s="155">
        <v>-6.0499999999999998E-10</v>
      </c>
      <c r="AA5" s="149" t="s">
        <v>32</v>
      </c>
      <c r="AB5" s="150">
        <f t="shared" si="9"/>
        <v>-6.0524961453712265E-10</v>
      </c>
      <c r="AC5" s="151">
        <v>-6.0524961453712267</v>
      </c>
      <c r="AD5" s="134">
        <v>1E-10</v>
      </c>
      <c r="AE5" s="145"/>
      <c r="AW5" s="134">
        <v>-18500</v>
      </c>
      <c r="AX5" s="134">
        <f t="shared" si="0"/>
        <v>-0.3349085924268046</v>
      </c>
      <c r="AY5" s="134">
        <f t="shared" si="1"/>
        <v>-0.3214495781467327</v>
      </c>
      <c r="AZ5" s="134">
        <f t="shared" si="2"/>
        <v>-1.3459014280071928E-2</v>
      </c>
      <c r="BA5" s="134">
        <f t="shared" si="3"/>
        <v>0.43891618270762411</v>
      </c>
      <c r="BB5" s="134">
        <f t="shared" si="4"/>
        <v>-0.99752878345117113</v>
      </c>
      <c r="BC5" s="134">
        <f t="shared" si="5"/>
        <v>-3.1207718147919268</v>
      </c>
      <c r="BD5" s="134">
        <f t="shared" si="6"/>
        <v>-96.054139205070896</v>
      </c>
      <c r="BE5" s="134">
        <f t="shared" si="7"/>
        <v>-9.3855082668416419</v>
      </c>
      <c r="BF5" s="134">
        <f t="shared" si="7"/>
        <v>-9.3844288755270799</v>
      </c>
      <c r="BG5" s="134">
        <f t="shared" si="7"/>
        <v>-9.3863537129388153</v>
      </c>
      <c r="BH5" s="134">
        <f t="shared" si="7"/>
        <v>-9.3829211196028144</v>
      </c>
      <c r="BI5" s="134">
        <f t="shared" si="7"/>
        <v>-9.3890421998075659</v>
      </c>
      <c r="BJ5" s="134">
        <f t="shared" si="7"/>
        <v>-9.3781258628717215</v>
      </c>
      <c r="BK5" s="134">
        <f t="shared" si="7"/>
        <v>-9.397591021773648</v>
      </c>
      <c r="BL5" s="134">
        <f t="shared" si="8"/>
        <v>-9.3628702838394737</v>
      </c>
    </row>
    <row r="6" spans="1:64" s="134" customFormat="1" ht="12.95" customHeight="1" x14ac:dyDescent="0.2">
      <c r="A6" s="146" t="s">
        <v>33</v>
      </c>
      <c r="B6" s="70"/>
      <c r="Z6" s="70">
        <v>1.6E-2</v>
      </c>
      <c r="AA6" s="149" t="s">
        <v>34</v>
      </c>
      <c r="AB6" s="150">
        <f t="shared" si="9"/>
        <v>1.3485453490561817E-2</v>
      </c>
      <c r="AC6" s="151">
        <v>1.3485453490561816</v>
      </c>
      <c r="AD6" s="134">
        <v>0.01</v>
      </c>
      <c r="AE6" s="145" t="s">
        <v>25</v>
      </c>
      <c r="AW6" s="134">
        <v>-18000</v>
      </c>
      <c r="AX6" s="134">
        <f t="shared" si="0"/>
        <v>-0.32064355462832417</v>
      </c>
      <c r="AY6" s="134">
        <f t="shared" si="1"/>
        <v>-0.30731899716360755</v>
      </c>
      <c r="AZ6" s="134">
        <f t="shared" si="2"/>
        <v>-1.3324557464716587E-2</v>
      </c>
      <c r="BA6" s="134">
        <f t="shared" si="3"/>
        <v>0.4426823627031532</v>
      </c>
      <c r="BB6" s="134">
        <f t="shared" si="4"/>
        <v>-0.99964521373865578</v>
      </c>
      <c r="BC6" s="134">
        <f t="shared" si="5"/>
        <v>-3.0238162986904276</v>
      </c>
      <c r="BD6" s="134">
        <f t="shared" si="6"/>
        <v>-16.961703295679836</v>
      </c>
      <c r="BE6" s="134">
        <f t="shared" si="7"/>
        <v>-9.2032751771981189</v>
      </c>
      <c r="BF6" s="134">
        <f t="shared" si="7"/>
        <v>-9.1981750954580637</v>
      </c>
      <c r="BG6" s="134">
        <f t="shared" si="7"/>
        <v>-9.2074913719157205</v>
      </c>
      <c r="BH6" s="134">
        <f t="shared" si="7"/>
        <v>-9.1904583064761098</v>
      </c>
      <c r="BI6" s="134">
        <f t="shared" si="7"/>
        <v>-9.2215515070437117</v>
      </c>
      <c r="BJ6" s="134">
        <f t="shared" si="7"/>
        <v>-9.1646184069824894</v>
      </c>
      <c r="BK6" s="134">
        <f t="shared" si="7"/>
        <v>-9.2683539651080746</v>
      </c>
      <c r="BL6" s="134">
        <f t="shared" si="8"/>
        <v>-9.0771899675343555</v>
      </c>
    </row>
    <row r="7" spans="1:64" s="134" customFormat="1" ht="12.95" customHeight="1" x14ac:dyDescent="0.2">
      <c r="A7" s="134" t="s">
        <v>35</v>
      </c>
      <c r="B7" s="70"/>
      <c r="C7" s="134">
        <v>45219.856200000002</v>
      </c>
      <c r="D7" s="156" t="s">
        <v>36</v>
      </c>
      <c r="Z7" s="70">
        <v>0.53</v>
      </c>
      <c r="AA7" s="149" t="s">
        <v>37</v>
      </c>
      <c r="AB7" s="150">
        <f t="shared" si="9"/>
        <v>0.56120545623696483</v>
      </c>
      <c r="AC7" s="151">
        <v>0.56120545623696483</v>
      </c>
      <c r="AD7" s="134">
        <v>1</v>
      </c>
      <c r="AE7" s="145"/>
      <c r="AW7" s="134">
        <v>-17500</v>
      </c>
      <c r="AX7" s="134">
        <f t="shared" si="0"/>
        <v>-0.30622269192601531</v>
      </c>
      <c r="AY7" s="134">
        <f t="shared" si="1"/>
        <v>-0.29349104098775092</v>
      </c>
      <c r="AZ7" s="134">
        <f t="shared" si="2"/>
        <v>-1.2731650938264389E-2</v>
      </c>
      <c r="BA7" s="134">
        <f t="shared" si="3"/>
        <v>0.45211360405448298</v>
      </c>
      <c r="BB7" s="134">
        <f t="shared" si="4"/>
        <v>-0.99192578481870697</v>
      </c>
      <c r="BC7" s="134">
        <f t="shared" si="5"/>
        <v>-2.9232927550855834</v>
      </c>
      <c r="BD7" s="134">
        <f t="shared" si="6"/>
        <v>-9.1252960899772653</v>
      </c>
      <c r="BE7" s="134">
        <f t="shared" si="7"/>
        <v>-9.0171080473662446</v>
      </c>
      <c r="BF7" s="134">
        <f t="shared" si="7"/>
        <v>-9.0110899540928528</v>
      </c>
      <c r="BG7" s="134">
        <f t="shared" si="7"/>
        <v>-9.0227717003975645</v>
      </c>
      <c r="BH7" s="134">
        <f t="shared" si="7"/>
        <v>-9.0000412514738279</v>
      </c>
      <c r="BI7" s="134">
        <f t="shared" si="7"/>
        <v>-9.0440698232566614</v>
      </c>
      <c r="BJ7" s="134">
        <f t="shared" si="7"/>
        <v>-8.9579772708624965</v>
      </c>
      <c r="BK7" s="134">
        <f t="shared" si="7"/>
        <v>-9.1236212139046025</v>
      </c>
      <c r="BL7" s="134">
        <f t="shared" si="8"/>
        <v>-8.7915096512292372</v>
      </c>
    </row>
    <row r="8" spans="1:64" s="134" customFormat="1" ht="12.95" customHeight="1" x14ac:dyDescent="0.2">
      <c r="A8" s="134" t="s">
        <v>38</v>
      </c>
      <c r="B8" s="70"/>
      <c r="C8" s="134">
        <v>1.1460764000000001</v>
      </c>
      <c r="D8" s="156" t="s">
        <v>36</v>
      </c>
      <c r="Z8" s="70">
        <v>33.020000000000003</v>
      </c>
      <c r="AA8" s="149" t="s">
        <v>39</v>
      </c>
      <c r="AB8" s="150">
        <f t="shared" si="9"/>
        <v>34.506600372980721</v>
      </c>
      <c r="AC8" s="151">
        <v>3.4506600372980722</v>
      </c>
      <c r="AD8" s="134">
        <v>10</v>
      </c>
      <c r="AE8" s="145" t="s">
        <v>40</v>
      </c>
      <c r="AW8" s="134">
        <v>-17000</v>
      </c>
      <c r="AX8" s="134">
        <f t="shared" si="0"/>
        <v>-0.29162231704462949</v>
      </c>
      <c r="AY8" s="134">
        <f t="shared" si="1"/>
        <v>-0.27996570961916295</v>
      </c>
      <c r="AZ8" s="134">
        <f t="shared" si="2"/>
        <v>-1.1656607425466543E-2</v>
      </c>
      <c r="BA8" s="134">
        <f t="shared" si="3"/>
        <v>0.4682027590727903</v>
      </c>
      <c r="BB8" s="134">
        <f t="shared" si="4"/>
        <v>-0.97274045704008627</v>
      </c>
      <c r="BC8" s="134">
        <f t="shared" si="5"/>
        <v>-2.8164279745196534</v>
      </c>
      <c r="BD8" s="134">
        <f t="shared" si="6"/>
        <v>-6.0964396943074393</v>
      </c>
      <c r="BE8" s="134">
        <f t="shared" si="7"/>
        <v>-8.8246579177855207</v>
      </c>
      <c r="BF8" s="134">
        <f t="shared" si="7"/>
        <v>-8.8205658818533941</v>
      </c>
      <c r="BG8" s="134">
        <f t="shared" si="7"/>
        <v>-8.8293992757638975</v>
      </c>
      <c r="BH8" s="134">
        <f t="shared" si="7"/>
        <v>-8.8102629141516822</v>
      </c>
      <c r="BI8" s="134">
        <f t="shared" si="7"/>
        <v>-8.8514109384163202</v>
      </c>
      <c r="BJ8" s="134">
        <f t="shared" si="7"/>
        <v>-8.7613967551317185</v>
      </c>
      <c r="BK8" s="134">
        <f t="shared" si="7"/>
        <v>-8.9519676021152499</v>
      </c>
      <c r="BL8" s="134">
        <f t="shared" si="8"/>
        <v>-8.505829334924119</v>
      </c>
    </row>
    <row r="9" spans="1:64" s="134" customFormat="1" ht="12.95" customHeight="1" x14ac:dyDescent="0.2">
      <c r="A9" s="156" t="s">
        <v>41</v>
      </c>
      <c r="B9" s="157">
        <v>330</v>
      </c>
      <c r="C9" s="158" t="str">
        <f>"F"&amp;B9</f>
        <v>F330</v>
      </c>
      <c r="D9" s="159" t="str">
        <f>"G"&amp;B9</f>
        <v>G330</v>
      </c>
      <c r="Z9" s="70">
        <v>86</v>
      </c>
      <c r="AA9" s="149" t="s">
        <v>42</v>
      </c>
      <c r="AB9" s="150">
        <f t="shared" si="9"/>
        <v>84.778190724790591</v>
      </c>
      <c r="AC9" s="151">
        <v>8.4778190724790594</v>
      </c>
      <c r="AD9" s="134">
        <v>10</v>
      </c>
      <c r="AE9" s="145" t="s">
        <v>43</v>
      </c>
      <c r="AW9" s="134">
        <v>-16500</v>
      </c>
      <c r="AX9" s="134">
        <f t="shared" si="0"/>
        <v>-0.27681897065250527</v>
      </c>
      <c r="AY9" s="134">
        <f t="shared" si="1"/>
        <v>-0.26674300305784349</v>
      </c>
      <c r="AZ9" s="134">
        <f t="shared" si="2"/>
        <v>-1.0075967594661759E-2</v>
      </c>
      <c r="BA9" s="134">
        <f t="shared" si="3"/>
        <v>0.49263417482958638</v>
      </c>
      <c r="BB9" s="134">
        <f t="shared" si="4"/>
        <v>-0.93921034589251884</v>
      </c>
      <c r="BC9" s="134">
        <f t="shared" si="5"/>
        <v>-2.6999816814077029</v>
      </c>
      <c r="BD9" s="134">
        <f t="shared" si="6"/>
        <v>-4.4550308051810257</v>
      </c>
      <c r="BE9" s="134">
        <f t="shared" si="7"/>
        <v>-8.6237522003006148</v>
      </c>
      <c r="BF9" s="134">
        <f t="shared" si="7"/>
        <v>-8.6221682088818437</v>
      </c>
      <c r="BG9" s="134">
        <f t="shared" si="7"/>
        <v>-8.6262218198867391</v>
      </c>
      <c r="BH9" s="134">
        <f t="shared" si="7"/>
        <v>-8.615813997728095</v>
      </c>
      <c r="BI9" s="134">
        <f t="shared" si="7"/>
        <v>-8.6423167939976722</v>
      </c>
      <c r="BJ9" s="134">
        <f t="shared" si="7"/>
        <v>-8.5733049833167012</v>
      </c>
      <c r="BK9" s="134">
        <f t="shared" si="7"/>
        <v>-8.7441501603275444</v>
      </c>
      <c r="BL9" s="134">
        <f t="shared" si="8"/>
        <v>-8.2201490186190007</v>
      </c>
    </row>
    <row r="10" spans="1:64" s="134" customFormat="1" ht="12.95" customHeight="1" x14ac:dyDescent="0.2">
      <c r="C10" s="160" t="s">
        <v>44</v>
      </c>
      <c r="D10" s="160" t="s">
        <v>45</v>
      </c>
      <c r="Z10" s="70"/>
      <c r="AA10" s="161" t="s">
        <v>46</v>
      </c>
      <c r="AB10" s="162">
        <f t="shared" si="9"/>
        <v>45766.169816424685</v>
      </c>
      <c r="AC10" s="163">
        <v>4.5766169816424682</v>
      </c>
      <c r="AD10" s="134">
        <v>10000</v>
      </c>
      <c r="AE10" s="145" t="s">
        <v>47</v>
      </c>
      <c r="AW10" s="134">
        <v>-16000</v>
      </c>
      <c r="AX10" s="134">
        <f t="shared" si="0"/>
        <v>-0.26178409811406983</v>
      </c>
      <c r="AY10" s="134">
        <f t="shared" si="1"/>
        <v>-0.25382292130379258</v>
      </c>
      <c r="AZ10" s="134">
        <f t="shared" si="2"/>
        <v>-7.9611768102772415E-3</v>
      </c>
      <c r="BA10" s="134">
        <f t="shared" si="3"/>
        <v>0.5283198080713718</v>
      </c>
      <c r="BB10" s="134">
        <f t="shared" si="4"/>
        <v>-0.886303154376064</v>
      </c>
      <c r="BC10" s="134">
        <f t="shared" si="5"/>
        <v>-2.5689589871621945</v>
      </c>
      <c r="BD10" s="134">
        <f t="shared" si="6"/>
        <v>-3.3966696877702662</v>
      </c>
      <c r="BE10" s="134">
        <f t="shared" si="7"/>
        <v>-8.4109355340251444</v>
      </c>
      <c r="BF10" s="134">
        <f t="shared" si="7"/>
        <v>-8.4106766219635833</v>
      </c>
      <c r="BG10" s="134">
        <f t="shared" si="7"/>
        <v>-8.4115491455903246</v>
      </c>
      <c r="BH10" s="134">
        <f t="shared" si="7"/>
        <v>-8.408603872345692</v>
      </c>
      <c r="BI10" s="134">
        <f t="shared" si="7"/>
        <v>-8.4184907621856393</v>
      </c>
      <c r="BJ10" s="134">
        <f t="shared" si="7"/>
        <v>-8.3846508689461938</v>
      </c>
      <c r="BK10" s="134">
        <f t="shared" si="7"/>
        <v>-8.4938573480072961</v>
      </c>
      <c r="BL10" s="134">
        <f t="shared" si="8"/>
        <v>-7.9344687023138833</v>
      </c>
    </row>
    <row r="11" spans="1:64" s="134" customFormat="1" ht="12.95" customHeight="1" x14ac:dyDescent="0.2">
      <c r="A11" s="134" t="s">
        <v>48</v>
      </c>
      <c r="C11" s="159">
        <f ca="1">INTERCEPT(INDIRECT($D$9):G831,INDIRECT($C$9):F831)</f>
        <v>-1.859882505500271E-2</v>
      </c>
      <c r="D11" s="164">
        <f>AB3</f>
        <v>-1.6620341196416796E-4</v>
      </c>
      <c r="E11" s="144">
        <v>-1E-4</v>
      </c>
      <c r="F11" s="134">
        <v>1</v>
      </c>
      <c r="Z11" s="70"/>
      <c r="AA11" s="165" t="s">
        <v>49</v>
      </c>
      <c r="AB11" s="159">
        <f>1-AB7^2</f>
        <v>0.68504843588986009</v>
      </c>
      <c r="AC11" s="159">
        <f>SUM(AE21:AE1949)</f>
        <v>3.4666991012947665E-2</v>
      </c>
      <c r="AD11" s="165" t="s">
        <v>50</v>
      </c>
      <c r="AE11" s="145"/>
      <c r="AW11" s="134">
        <v>-15500</v>
      </c>
      <c r="AX11" s="134">
        <f t="shared" si="0"/>
        <v>-0.24647345176243524</v>
      </c>
      <c r="AY11" s="134">
        <f t="shared" si="1"/>
        <v>-0.24120546435701024</v>
      </c>
      <c r="AZ11" s="134">
        <f t="shared" si="2"/>
        <v>-5.2679874054249948E-3</v>
      </c>
      <c r="BA11" s="134">
        <f t="shared" si="3"/>
        <v>0.58058175652887012</v>
      </c>
      <c r="BB11" s="134">
        <f t="shared" si="4"/>
        <v>-0.80472143392910944</v>
      </c>
      <c r="BC11" s="134">
        <f t="shared" si="5"/>
        <v>-2.4148646400132057</v>
      </c>
      <c r="BD11" s="134">
        <f t="shared" si="6"/>
        <v>-2.6298601837754059</v>
      </c>
      <c r="BE11" s="134">
        <f t="shared" si="7"/>
        <v>-8.1803670933577575</v>
      </c>
      <c r="BF11" s="134">
        <f t="shared" si="7"/>
        <v>-8.1803630322015479</v>
      </c>
      <c r="BG11" s="134">
        <f t="shared" si="7"/>
        <v>-8.1803856019137537</v>
      </c>
      <c r="BH11" s="134">
        <f t="shared" si="7"/>
        <v>-8.1802601525823313</v>
      </c>
      <c r="BI11" s="134">
        <f t="shared" si="7"/>
        <v>-8.1809568502295598</v>
      </c>
      <c r="BJ11" s="134">
        <f t="shared" si="7"/>
        <v>-8.1770693420617668</v>
      </c>
      <c r="BK11" s="134">
        <f t="shared" si="7"/>
        <v>-8.1982206650228466</v>
      </c>
      <c r="BL11" s="134">
        <f t="shared" si="8"/>
        <v>-7.6487883860087651</v>
      </c>
    </row>
    <row r="12" spans="1:64" s="134" customFormat="1" ht="12.95" customHeight="1" x14ac:dyDescent="0.2">
      <c r="A12" s="134" t="s">
        <v>51</v>
      </c>
      <c r="C12" s="159">
        <f ca="1">SLOPE(INDIRECT($D$9):G831,INDIRECT($C$9):F831)</f>
        <v>3.9598258142754191E-6</v>
      </c>
      <c r="D12" s="164">
        <f>AB4</f>
        <v>6.1695510356453118E-6</v>
      </c>
      <c r="E12" s="151">
        <v>0.03</v>
      </c>
      <c r="F12" s="152">
        <v>1E-4</v>
      </c>
      <c r="Z12" s="70"/>
      <c r="AA12" s="166" t="s">
        <v>52</v>
      </c>
      <c r="AB12" s="159">
        <f>AB7*SIN(RADIANS(AB9))</f>
        <v>0.55887635692769799</v>
      </c>
      <c r="AE12" s="145"/>
      <c r="AW12" s="134">
        <v>-15000</v>
      </c>
      <c r="AX12" s="134">
        <f t="shared" si="0"/>
        <v>-0.23082990421122754</v>
      </c>
      <c r="AY12" s="134">
        <f t="shared" si="1"/>
        <v>-0.22889063221749645</v>
      </c>
      <c r="AZ12" s="134">
        <f t="shared" si="2"/>
        <v>-1.9392719937310979E-3</v>
      </c>
      <c r="BA12" s="134">
        <f t="shared" si="3"/>
        <v>0.65953082206572611</v>
      </c>
      <c r="BB12" s="134">
        <f t="shared" si="4"/>
        <v>-0.67650666787370817</v>
      </c>
      <c r="BC12" s="134">
        <f t="shared" si="5"/>
        <v>-2.2226672364523918</v>
      </c>
      <c r="BD12" s="134">
        <f t="shared" si="6"/>
        <v>-2.0211012385097371</v>
      </c>
      <c r="BE12" s="134">
        <f t="shared" si="7"/>
        <v>-7.9229782375959861</v>
      </c>
      <c r="BF12" s="134">
        <f t="shared" si="7"/>
        <v>-7.9229782407218767</v>
      </c>
      <c r="BG12" s="134">
        <f t="shared" si="7"/>
        <v>-7.9229781599297535</v>
      </c>
      <c r="BH12" s="134">
        <f t="shared" si="7"/>
        <v>-7.9229802480619131</v>
      </c>
      <c r="BI12" s="134">
        <f t="shared" si="7"/>
        <v>-7.9229262584682481</v>
      </c>
      <c r="BJ12" s="134">
        <f t="shared" si="7"/>
        <v>-7.9243088879783237</v>
      </c>
      <c r="BK12" s="134">
        <f t="shared" si="7"/>
        <v>-7.8580471713788445</v>
      </c>
      <c r="BL12" s="134">
        <f t="shared" si="8"/>
        <v>-7.3631080697036468</v>
      </c>
    </row>
    <row r="13" spans="1:64" s="134" customFormat="1" ht="12.95" customHeight="1" x14ac:dyDescent="0.2">
      <c r="A13" s="134" t="s">
        <v>53</v>
      </c>
      <c r="C13" s="70" t="s">
        <v>54</v>
      </c>
      <c r="D13" s="164">
        <f>AB5</f>
        <v>-6.0524961453712265E-10</v>
      </c>
      <c r="E13" s="163">
        <v>-0.04</v>
      </c>
      <c r="F13" s="152">
        <v>1E-8</v>
      </c>
      <c r="Z13" s="70">
        <v>2.72</v>
      </c>
      <c r="AA13" s="167" t="s">
        <v>55</v>
      </c>
      <c r="AB13" s="168">
        <f>AB6*86400*300000/149600000</f>
        <v>2.336517075370069</v>
      </c>
      <c r="AC13" s="134" t="s">
        <v>56</v>
      </c>
      <c r="AE13" s="145"/>
      <c r="AW13" s="134">
        <v>-14500</v>
      </c>
      <c r="AX13" s="134">
        <f t="shared" si="0"/>
        <v>-0.21480393850361157</v>
      </c>
      <c r="AY13" s="134">
        <f t="shared" si="1"/>
        <v>-0.21687842488525122</v>
      </c>
      <c r="AZ13" s="134">
        <f t="shared" si="2"/>
        <v>2.0744863816396643E-3</v>
      </c>
      <c r="BA13" s="134">
        <f t="shared" si="3"/>
        <v>0.7856260858808104</v>
      </c>
      <c r="BB13" s="134">
        <f t="shared" si="4"/>
        <v>-0.46451295453909835</v>
      </c>
      <c r="BC13" s="134">
        <f t="shared" si="5"/>
        <v>-1.9627431119551011</v>
      </c>
      <c r="BD13" s="134">
        <f t="shared" si="6"/>
        <v>-1.4953877922600647</v>
      </c>
      <c r="BE13" s="134">
        <f t="shared" si="7"/>
        <v>-7.6238351175891559</v>
      </c>
      <c r="BF13" s="134">
        <f t="shared" si="7"/>
        <v>-7.6238290426097084</v>
      </c>
      <c r="BG13" s="134">
        <f t="shared" si="7"/>
        <v>-7.6237815961301587</v>
      </c>
      <c r="BH13" s="134">
        <f t="shared" si="7"/>
        <v>-7.6234113621250863</v>
      </c>
      <c r="BI13" s="134">
        <f t="shared" si="7"/>
        <v>-7.6205421638882553</v>
      </c>
      <c r="BJ13" s="134">
        <f t="shared" si="7"/>
        <v>-7.5993809830493024</v>
      </c>
      <c r="BK13" s="134">
        <f t="shared" si="7"/>
        <v>-7.4777540671817953</v>
      </c>
      <c r="BL13" s="134">
        <f t="shared" si="8"/>
        <v>-7.0774277533985286</v>
      </c>
    </row>
    <row r="14" spans="1:64" s="134" customFormat="1" ht="12.95" customHeight="1" x14ac:dyDescent="0.2">
      <c r="E14" s="159">
        <f>SUM(T21:T949)</f>
        <v>0</v>
      </c>
      <c r="Z14" s="70"/>
      <c r="AA14" s="167" t="s">
        <v>57</v>
      </c>
      <c r="AB14" s="159">
        <f>2*AB5*365.24/C8</f>
        <v>-3.8577073782086198E-7</v>
      </c>
      <c r="AC14" s="134" t="s">
        <v>58</v>
      </c>
      <c r="AE14" s="145"/>
      <c r="AW14" s="134">
        <v>-14000</v>
      </c>
      <c r="AX14" s="134">
        <f t="shared" si="0"/>
        <v>-0.19843787185489267</v>
      </c>
      <c r="AY14" s="134">
        <f t="shared" si="1"/>
        <v>-0.20516884236027458</v>
      </c>
      <c r="AZ14" s="134">
        <f t="shared" si="2"/>
        <v>6.7309705053819179E-3</v>
      </c>
      <c r="BA14" s="134">
        <f t="shared" si="3"/>
        <v>1.0020377451936813</v>
      </c>
      <c r="BB14" s="134">
        <f t="shared" si="4"/>
        <v>-8.7395105498602049E-2</v>
      </c>
      <c r="BC14" s="134">
        <f t="shared" si="5"/>
        <v>-1.5671653042366565</v>
      </c>
      <c r="BD14" s="134">
        <f t="shared" si="6"/>
        <v>-0.99637555368277197</v>
      </c>
      <c r="BE14" s="134">
        <f t="shared" si="7"/>
        <v>-7.2551378636237409</v>
      </c>
      <c r="BF14" s="134">
        <f t="shared" si="7"/>
        <v>-7.2546370095657329</v>
      </c>
      <c r="BG14" s="134">
        <f t="shared" si="7"/>
        <v>-7.2530567432562139</v>
      </c>
      <c r="BH14" s="134">
        <f t="shared" si="7"/>
        <v>-7.2480944662436189</v>
      </c>
      <c r="BI14" s="134">
        <f t="shared" si="7"/>
        <v>-7.2327376202625313</v>
      </c>
      <c r="BJ14" s="134">
        <f t="shared" si="7"/>
        <v>-7.1871592752051461</v>
      </c>
      <c r="BK14" s="134">
        <f t="shared" si="7"/>
        <v>-7.0650106357651747</v>
      </c>
      <c r="BL14" s="134">
        <f t="shared" si="8"/>
        <v>-6.7917474370934103</v>
      </c>
    </row>
    <row r="15" spans="1:64" s="134" customFormat="1" ht="12.95" customHeight="1" x14ac:dyDescent="0.2">
      <c r="A15" s="146" t="s">
        <v>59</v>
      </c>
      <c r="C15" s="164">
        <f ca="1">(C7+C11)+(C8+C12)*INT(MAX(F21:F3372))</f>
        <v>59464.470393449999</v>
      </c>
      <c r="D15" s="159">
        <f>+C7+INT(MAX(F21:F1587))*C8+D11+D12*INT(MAX(F21:F4022))+D13*INT(MAX(F21:F4049)^2)</f>
        <v>59464.422791761142</v>
      </c>
      <c r="E15" s="156" t="s">
        <v>60</v>
      </c>
      <c r="F15" s="154">
        <v>1</v>
      </c>
      <c r="Z15" s="70"/>
      <c r="AA15" s="166" t="s">
        <v>61</v>
      </c>
      <c r="AB15" s="169">
        <f>(AB10-AB2)/AD2</f>
        <v>476.68167359931897</v>
      </c>
      <c r="AC15" s="134" t="s">
        <v>62</v>
      </c>
      <c r="AE15" s="145"/>
      <c r="AW15" s="134">
        <v>-13500</v>
      </c>
      <c r="AX15" s="134">
        <f t="shared" si="0"/>
        <v>-0.18233221188533136</v>
      </c>
      <c r="AY15" s="134">
        <f t="shared" si="1"/>
        <v>-0.1937618846425665</v>
      </c>
      <c r="AZ15" s="134">
        <f t="shared" si="2"/>
        <v>1.1429672757235127E-2</v>
      </c>
      <c r="BA15" s="134">
        <f t="shared" si="3"/>
        <v>1.362758304165387</v>
      </c>
      <c r="BB15" s="134">
        <f t="shared" si="4"/>
        <v>0.57426618264854812</v>
      </c>
      <c r="BC15" s="134">
        <f t="shared" si="5"/>
        <v>-0.86795105060896116</v>
      </c>
      <c r="BD15" s="134">
        <f t="shared" si="6"/>
        <v>-0.46344154838426233</v>
      </c>
      <c r="BE15" s="134">
        <f t="shared" si="7"/>
        <v>-6.7650301070796726</v>
      </c>
      <c r="BF15" s="134">
        <f t="shared" si="7"/>
        <v>-6.7628036420070812</v>
      </c>
      <c r="BG15" s="134">
        <f t="shared" si="7"/>
        <v>-6.7583369720125548</v>
      </c>
      <c r="BH15" s="134">
        <f t="shared" si="7"/>
        <v>-6.7494067880774775</v>
      </c>
      <c r="BI15" s="134">
        <f t="shared" si="7"/>
        <v>-6.7316712956883036</v>
      </c>
      <c r="BJ15" s="134">
        <f t="shared" si="7"/>
        <v>-6.6968845595736965</v>
      </c>
      <c r="BK15" s="134">
        <f t="shared" si="7"/>
        <v>-6.6301165739536545</v>
      </c>
      <c r="BL15" s="134">
        <f t="shared" si="8"/>
        <v>-6.5060671207882921</v>
      </c>
    </row>
    <row r="16" spans="1:64" s="134" customFormat="1" ht="12.95" customHeight="1" x14ac:dyDescent="0.2">
      <c r="A16" s="146" t="s">
        <v>63</v>
      </c>
      <c r="C16" s="164">
        <f ca="1">+C8+C12</f>
        <v>1.1460803598258145</v>
      </c>
      <c r="D16" s="159">
        <f>+C8+D12+2*D13*MAX(F21:F895)</f>
        <v>1.1460675242561176</v>
      </c>
      <c r="E16" s="156" t="s">
        <v>64</v>
      </c>
      <c r="F16" s="159">
        <f ca="1">NOW()+15018.5+$C$5/24</f>
        <v>60370.79610879629</v>
      </c>
      <c r="Z16" s="70"/>
      <c r="AA16" s="165" t="s">
        <v>65</v>
      </c>
      <c r="AB16" s="169">
        <f>365.24*AB8</f>
        <v>12603.190720227478</v>
      </c>
      <c r="AC16" s="134" t="s">
        <v>25</v>
      </c>
      <c r="AD16" s="159"/>
      <c r="AE16" s="145"/>
      <c r="AW16" s="134">
        <v>-13000</v>
      </c>
      <c r="AX16" s="134">
        <f t="shared" si="0"/>
        <v>-0.16921874379057705</v>
      </c>
      <c r="AY16" s="134">
        <f t="shared" si="1"/>
        <v>-0.18265755173212694</v>
      </c>
      <c r="AZ16" s="134">
        <f t="shared" si="2"/>
        <v>1.3438807941549899E-2</v>
      </c>
      <c r="BA16" s="134">
        <f t="shared" si="3"/>
        <v>1.5415877481658873</v>
      </c>
      <c r="BB16" s="134">
        <f t="shared" si="4"/>
        <v>0.98489170803640591</v>
      </c>
      <c r="BC16" s="134">
        <f t="shared" si="5"/>
        <v>0.26518654757205007</v>
      </c>
      <c r="BD16" s="134">
        <f t="shared" si="6"/>
        <v>0.13337581713007574</v>
      </c>
      <c r="BE16" s="134">
        <f t="shared" si="7"/>
        <v>-6.1420013235849389</v>
      </c>
      <c r="BF16" s="134">
        <f t="shared" si="7"/>
        <v>-6.1430537211907321</v>
      </c>
      <c r="BG16" s="134">
        <f t="shared" si="7"/>
        <v>-6.1449472780469803</v>
      </c>
      <c r="BH16" s="134">
        <f t="shared" si="7"/>
        <v>-6.1483530639210384</v>
      </c>
      <c r="BI16" s="134">
        <f t="shared" si="7"/>
        <v>-6.154474841873971</v>
      </c>
      <c r="BJ16" s="134">
        <f t="shared" si="7"/>
        <v>-6.165466493274991</v>
      </c>
      <c r="BK16" s="134">
        <f t="shared" si="7"/>
        <v>-6.1851671018230308</v>
      </c>
      <c r="BL16" s="134">
        <f t="shared" si="8"/>
        <v>-6.2203868044831738</v>
      </c>
    </row>
    <row r="17" spans="1:64" s="134" customFormat="1" ht="12.95" customHeight="1" x14ac:dyDescent="0.2">
      <c r="A17" s="156" t="s">
        <v>66</v>
      </c>
      <c r="C17" s="134">
        <f>COUNT(C21:C2030)</f>
        <v>341</v>
      </c>
      <c r="E17" s="156" t="s">
        <v>67</v>
      </c>
      <c r="F17" s="159">
        <f ca="1">ROUND(2*(F16-$C$7)/$C$8,0)/2+F15</f>
        <v>13221</v>
      </c>
      <c r="Z17" s="70">
        <v>1.7999999999999999E-2</v>
      </c>
      <c r="AA17" s="165" t="s">
        <v>68</v>
      </c>
      <c r="AB17" s="170">
        <f>AB13^3/AB8^2</f>
        <v>1.0712788458840484E-2</v>
      </c>
      <c r="AE17" s="145"/>
      <c r="AW17" s="134">
        <v>-12500</v>
      </c>
      <c r="AX17" s="134">
        <f t="shared" si="0"/>
        <v>-0.16105979368351958</v>
      </c>
      <c r="AY17" s="134">
        <f t="shared" si="1"/>
        <v>-0.17185584362895601</v>
      </c>
      <c r="AZ17" s="134">
        <f t="shared" si="2"/>
        <v>1.0796049945436436E-2</v>
      </c>
      <c r="BA17" s="134">
        <f t="shared" si="3"/>
        <v>1.1878426331161429</v>
      </c>
      <c r="BB17" s="134">
        <f t="shared" si="4"/>
        <v>0.41908577190499396</v>
      </c>
      <c r="BC17" s="134">
        <f t="shared" si="5"/>
        <v>1.2294959240593404</v>
      </c>
      <c r="BD17" s="134">
        <f t="shared" si="6"/>
        <v>0.70600972866988232</v>
      </c>
      <c r="BE17" s="134">
        <f t="shared" si="7"/>
        <v>-5.5668845916779404</v>
      </c>
      <c r="BF17" s="134">
        <f t="shared" si="7"/>
        <v>-5.5684547071813544</v>
      </c>
      <c r="BG17" s="134">
        <f t="shared" si="7"/>
        <v>-5.5721530929451797</v>
      </c>
      <c r="BH17" s="134">
        <f t="shared" si="7"/>
        <v>-5.5808184660558897</v>
      </c>
      <c r="BI17" s="134">
        <f t="shared" si="7"/>
        <v>-5.6008779352741698</v>
      </c>
      <c r="BJ17" s="134">
        <f t="shared" si="7"/>
        <v>-5.6461162798543478</v>
      </c>
      <c r="BK17" s="134">
        <f t="shared" si="7"/>
        <v>-5.743072527900563</v>
      </c>
      <c r="BL17" s="134">
        <f t="shared" si="8"/>
        <v>-5.9347064881780556</v>
      </c>
    </row>
    <row r="18" spans="1:64" s="134" customFormat="1" ht="12.95" customHeight="1" x14ac:dyDescent="0.2">
      <c r="A18" s="146" t="s">
        <v>69</v>
      </c>
      <c r="C18" s="171">
        <f ca="1">+C15</f>
        <v>59464.470393449999</v>
      </c>
      <c r="D18" s="172">
        <f ca="1">C16</f>
        <v>1.1460803598258145</v>
      </c>
      <c r="E18" s="156" t="s">
        <v>70</v>
      </c>
      <c r="F18" s="159">
        <f ca="1">ROUND(2*(F16-$C$15)/$C$16,0)/2+F15</f>
        <v>792</v>
      </c>
      <c r="Z18" s="70"/>
      <c r="AA18" s="173" t="s">
        <v>71</v>
      </c>
      <c r="AB18" s="174">
        <f>2*PI()/(AB8*365.2422)*AD2</f>
        <v>5.7136063261023647E-4</v>
      </c>
      <c r="AC18" s="175" t="s">
        <v>72</v>
      </c>
      <c r="AD18" s="175"/>
      <c r="AE18" s="176"/>
      <c r="AW18" s="134">
        <v>-12000</v>
      </c>
      <c r="AX18" s="134">
        <f t="shared" si="0"/>
        <v>-0.15488812972791022</v>
      </c>
      <c r="AY18" s="134">
        <f t="shared" si="1"/>
        <v>-0.16135676033305357</v>
      </c>
      <c r="AZ18" s="134">
        <f t="shared" si="2"/>
        <v>6.4686306051433438E-3</v>
      </c>
      <c r="BA18" s="134">
        <f t="shared" si="3"/>
        <v>0.89158658018173209</v>
      </c>
      <c r="BB18" s="134">
        <f t="shared" si="4"/>
        <v>-0.10308052310825119</v>
      </c>
      <c r="BC18" s="134">
        <f t="shared" si="5"/>
        <v>1.7651980417225772</v>
      </c>
      <c r="BD18" s="134">
        <f t="shared" si="6"/>
        <v>1.2160864621431915</v>
      </c>
      <c r="BE18" s="134">
        <f t="shared" ref="BE18:BK33" si="10">$BL18+$AB$7*SIN(BF18)</f>
        <v>-5.1378891495503689</v>
      </c>
      <c r="BF18" s="134">
        <f t="shared" si="10"/>
        <v>-5.1380060511505139</v>
      </c>
      <c r="BG18" s="134">
        <f t="shared" si="10"/>
        <v>-5.138510282973745</v>
      </c>
      <c r="BH18" s="134">
        <f t="shared" si="10"/>
        <v>-5.1406788007404502</v>
      </c>
      <c r="BI18" s="134">
        <f t="shared" si="10"/>
        <v>-5.1498898650234555</v>
      </c>
      <c r="BJ18" s="134">
        <f t="shared" si="10"/>
        <v>-5.1871536772449032</v>
      </c>
      <c r="BK18" s="134">
        <f t="shared" si="10"/>
        <v>-5.3165117435474558</v>
      </c>
      <c r="BL18" s="134">
        <f t="shared" si="8"/>
        <v>-5.6490261718729373</v>
      </c>
    </row>
    <row r="19" spans="1:64" s="134" customFormat="1" ht="12.95" customHeight="1" x14ac:dyDescent="0.2">
      <c r="A19" s="146" t="s">
        <v>73</v>
      </c>
      <c r="C19" s="177">
        <f>+D15</f>
        <v>59464.422791761142</v>
      </c>
      <c r="D19" s="178">
        <f>+D16</f>
        <v>1.1460675242561176</v>
      </c>
      <c r="E19" s="156" t="s">
        <v>74</v>
      </c>
      <c r="F19" s="179">
        <f ca="1">+$C$15+$C$16*F18-15018.5-$C$5/24</f>
        <v>45354.061871765378</v>
      </c>
      <c r="AA19" s="180"/>
      <c r="AC19" s="180"/>
      <c r="AW19" s="134">
        <v>-11500</v>
      </c>
      <c r="AX19" s="134">
        <f t="shared" si="0"/>
        <v>-0.14891324521961857</v>
      </c>
      <c r="AY19" s="134">
        <f t="shared" si="1"/>
        <v>-0.15116030184441973</v>
      </c>
      <c r="AZ19" s="134">
        <f t="shared" si="2"/>
        <v>2.2470566248011395E-3</v>
      </c>
      <c r="BA19" s="134">
        <f t="shared" si="3"/>
        <v>0.72234423650024904</v>
      </c>
      <c r="BB19" s="134">
        <f t="shared" si="4"/>
        <v>-0.41360317342243641</v>
      </c>
      <c r="BC19" s="134">
        <f t="shared" si="5"/>
        <v>2.0883421555618455</v>
      </c>
      <c r="BD19" s="134">
        <f t="shared" si="6"/>
        <v>1.7200080055742923</v>
      </c>
      <c r="BE19" s="134">
        <f t="shared" si="10"/>
        <v>-4.8045205371814612</v>
      </c>
      <c r="BF19" s="134">
        <f t="shared" si="10"/>
        <v>-4.8045206033205758</v>
      </c>
      <c r="BG19" s="134">
        <f t="shared" si="10"/>
        <v>-4.8045218842916748</v>
      </c>
      <c r="BH19" s="134">
        <f t="shared" si="10"/>
        <v>-4.8045466904197172</v>
      </c>
      <c r="BI19" s="134">
        <f t="shared" si="10"/>
        <v>-4.8050257573669626</v>
      </c>
      <c r="BJ19" s="134">
        <f t="shared" si="10"/>
        <v>-4.8138362023185275</v>
      </c>
      <c r="BK19" s="134">
        <f t="shared" si="10"/>
        <v>-4.9169044759452678</v>
      </c>
      <c r="BL19" s="134">
        <f t="shared" si="8"/>
        <v>-5.3633458555678191</v>
      </c>
    </row>
    <row r="20" spans="1:64" s="134" customFormat="1" ht="12.95" customHeight="1" x14ac:dyDescent="0.2">
      <c r="A20" s="160" t="s">
        <v>75</v>
      </c>
      <c r="B20" s="160" t="s">
        <v>76</v>
      </c>
      <c r="C20" s="160" t="s">
        <v>77</v>
      </c>
      <c r="D20" s="160" t="s">
        <v>78</v>
      </c>
      <c r="E20" s="160" t="s">
        <v>79</v>
      </c>
      <c r="F20" s="160" t="s">
        <v>4</v>
      </c>
      <c r="G20" s="160" t="s">
        <v>80</v>
      </c>
      <c r="H20" s="181" t="s">
        <v>81</v>
      </c>
      <c r="I20" s="181" t="s">
        <v>82</v>
      </c>
      <c r="J20" s="181" t="s">
        <v>83</v>
      </c>
      <c r="K20" s="181" t="s">
        <v>84</v>
      </c>
      <c r="L20" s="181" t="s">
        <v>85</v>
      </c>
      <c r="M20" s="181" t="s">
        <v>86</v>
      </c>
      <c r="N20" s="181" t="s">
        <v>87</v>
      </c>
      <c r="O20" s="181" t="s">
        <v>88</v>
      </c>
      <c r="P20" s="181" t="s">
        <v>89</v>
      </c>
      <c r="Q20" s="160" t="s">
        <v>90</v>
      </c>
      <c r="S20" s="182" t="s">
        <v>91</v>
      </c>
      <c r="Z20" s="160" t="s">
        <v>4</v>
      </c>
      <c r="AA20" s="181" t="s">
        <v>92</v>
      </c>
      <c r="AB20" s="181" t="s">
        <v>93</v>
      </c>
      <c r="AC20" s="181" t="s">
        <v>94</v>
      </c>
      <c r="AD20" s="181" t="s">
        <v>95</v>
      </c>
      <c r="AE20" s="181" t="s">
        <v>96</v>
      </c>
      <c r="AF20" s="181" t="s">
        <v>97</v>
      </c>
      <c r="AG20" s="183"/>
      <c r="AH20" s="181" t="s">
        <v>98</v>
      </c>
      <c r="AI20" s="181" t="s">
        <v>8</v>
      </c>
      <c r="AJ20" s="181" t="s">
        <v>9</v>
      </c>
      <c r="AK20" s="181" t="s">
        <v>99</v>
      </c>
      <c r="AL20" s="181" t="s">
        <v>10</v>
      </c>
      <c r="AM20" s="181" t="s">
        <v>11</v>
      </c>
      <c r="AN20" s="160" t="s">
        <v>12</v>
      </c>
      <c r="AO20" s="160" t="s">
        <v>13</v>
      </c>
      <c r="AP20" s="160" t="s">
        <v>14</v>
      </c>
      <c r="AQ20" s="160" t="s">
        <v>15</v>
      </c>
      <c r="AR20" s="160" t="s">
        <v>16</v>
      </c>
      <c r="AS20" s="160" t="s">
        <v>17</v>
      </c>
      <c r="AT20" s="160" t="s">
        <v>18</v>
      </c>
      <c r="AU20" s="160" t="s">
        <v>19</v>
      </c>
      <c r="AV20" s="184"/>
      <c r="AW20" s="134">
        <v>-11000</v>
      </c>
      <c r="AX20" s="134">
        <f t="shared" si="0"/>
        <v>-0.14275468150541831</v>
      </c>
      <c r="AY20" s="134">
        <f t="shared" si="1"/>
        <v>-0.14126646816305444</v>
      </c>
      <c r="AZ20" s="134">
        <f t="shared" si="2"/>
        <v>-1.4882133423638813E-3</v>
      </c>
      <c r="BA20" s="134">
        <f t="shared" si="3"/>
        <v>0.6205666992574228</v>
      </c>
      <c r="BB20" s="134">
        <f t="shared" si="4"/>
        <v>-0.60624019344931757</v>
      </c>
      <c r="BC20" s="134">
        <f t="shared" si="5"/>
        <v>2.3132584731974393</v>
      </c>
      <c r="BD20" s="134">
        <f t="shared" si="6"/>
        <v>2.274823760834674</v>
      </c>
      <c r="BE20" s="134">
        <f t="shared" si="10"/>
        <v>-4.5261633282769962</v>
      </c>
      <c r="BF20" s="134">
        <f t="shared" si="10"/>
        <v>-4.5261629873344331</v>
      </c>
      <c r="BG20" s="134">
        <f t="shared" si="10"/>
        <v>-4.5261662685590345</v>
      </c>
      <c r="BH20" s="134">
        <f t="shared" si="10"/>
        <v>-4.5261346924882719</v>
      </c>
      <c r="BI20" s="134">
        <f t="shared" si="10"/>
        <v>-4.5264387770602275</v>
      </c>
      <c r="BJ20" s="134">
        <f t="shared" si="10"/>
        <v>-4.5235304846525484</v>
      </c>
      <c r="BK20" s="134">
        <f t="shared" si="10"/>
        <v>-4.5534856085414042</v>
      </c>
      <c r="BL20" s="134">
        <f t="shared" si="8"/>
        <v>-5.0776655392627008</v>
      </c>
    </row>
    <row r="21" spans="1:64" s="134" customFormat="1" ht="12.95" customHeight="1" x14ac:dyDescent="0.2">
      <c r="A21" s="159" t="s">
        <v>100</v>
      </c>
      <c r="B21" s="164" t="s">
        <v>101</v>
      </c>
      <c r="C21" s="158">
        <v>25544.338</v>
      </c>
      <c r="D21" s="158" t="s">
        <v>82</v>
      </c>
      <c r="E21" s="69">
        <f t="shared" ref="E21:E84" si="11">+(C21-C$7)/C$8</f>
        <v>-17167.719534230004</v>
      </c>
      <c r="F21" s="134">
        <f>ROUND(2*E21,0)/2</f>
        <v>-17167.5</v>
      </c>
      <c r="G21" s="134">
        <f t="shared" ref="G21:G84" si="12">+C21-(C$7+F21*C$8)</f>
        <v>-0.25160300000061397</v>
      </c>
      <c r="I21" s="134">
        <f t="shared" ref="I21:I52" si="13">G21</f>
        <v>-0.25160300000061397</v>
      </c>
      <c r="P21" s="134">
        <f t="shared" ref="P21:P84" si="14">+D$11+D$12*F21+D$13*F21^2</f>
        <v>-0.2844629870069203</v>
      </c>
      <c r="Q21" s="185">
        <f t="shared" ref="Q21:Q84" si="15">+C21-15018.5</f>
        <v>10525.838</v>
      </c>
      <c r="S21" s="70">
        <v>0.1</v>
      </c>
      <c r="Z21" s="134">
        <f t="shared" ref="Z21:Z84" si="16">F21</f>
        <v>-17167.5</v>
      </c>
      <c r="AA21" s="134">
        <f t="shared" ref="AA21:AA84" si="17">AB$3+AB$4*Z21+AB$5*Z21^2+AH21</f>
        <v>-0.29653490128578142</v>
      </c>
      <c r="AB21" s="134">
        <f t="shared" ref="AB21:AB84" si="18">IF(S21&lt;&gt;0,G21-AH21,-9999)</f>
        <v>-0.23953108572175286</v>
      </c>
      <c r="AC21" s="134">
        <f t="shared" ref="AC21:AC84" si="19">+G21-P21</f>
        <v>3.2859987006306324E-2</v>
      </c>
      <c r="AD21" s="134">
        <f>IF(S21&lt;&gt;0,G21-AA21,-9999)</f>
        <v>4.4931901285167442E-2</v>
      </c>
      <c r="AE21" s="134">
        <f t="shared" ref="AE21:AE84" si="20">+(G21-AA21)^2*S21</f>
        <v>2.0188757531000316E-4</v>
      </c>
      <c r="AF21" s="134">
        <f>IF(S21&lt;&gt;0,G21-P21,-9999)</f>
        <v>3.2859987006306324E-2</v>
      </c>
      <c r="AG21" s="70"/>
      <c r="AH21" s="134">
        <f t="shared" ref="AH21:AH84" si="21">$AB$6*($AB$11/AI21*AJ21+$AB$12)</f>
        <v>-1.2071914278861107E-2</v>
      </c>
      <c r="AI21" s="134">
        <f t="shared" ref="AI21:AI84" si="22">1+$AB$7*COS(AL21)</f>
        <v>0.46198499644948987</v>
      </c>
      <c r="AJ21" s="134">
        <f t="shared" ref="AJ21:AJ84" si="23">SIN(AL21+RADIANS($AB$9))</f>
        <v>-0.98059114077424225</v>
      </c>
      <c r="AK21" s="134">
        <f t="shared" ref="AK21:AK84" si="24">$AB$7*SIN(AL21)</f>
        <v>-0.15966032714699163</v>
      </c>
      <c r="AL21" s="134">
        <f t="shared" ref="AL21:AL84" si="25">2*ATAN(AM21)</f>
        <v>-2.8531126977609937</v>
      </c>
      <c r="AM21" s="134">
        <f t="shared" ref="AM21:AM84" si="26">SQRT((1+$AB$7)/(1-$AB$7))*TAN(AN21/2)</f>
        <v>-6.8847438773908749</v>
      </c>
      <c r="AN21" s="134">
        <f t="shared" ref="AN21:AT36" si="27">$AU21+$AB$7*SIN(AO21)</f>
        <v>-8.8899510888909514</v>
      </c>
      <c r="AO21" s="134">
        <f t="shared" si="27"/>
        <v>-8.8850211664080696</v>
      </c>
      <c r="AP21" s="134">
        <f t="shared" si="27"/>
        <v>-8.8952304791200572</v>
      </c>
      <c r="AQ21" s="134">
        <f t="shared" si="27"/>
        <v>-8.874018415104814</v>
      </c>
      <c r="AR21" s="134">
        <f t="shared" si="27"/>
        <v>-8.9178003058415669</v>
      </c>
      <c r="AS21" s="134">
        <f t="shared" si="27"/>
        <v>-8.8260994592264357</v>
      </c>
      <c r="AT21" s="134">
        <f t="shared" si="27"/>
        <v>-9.0130957829847507</v>
      </c>
      <c r="AU21" s="134">
        <f t="shared" ref="AU21:AU84" si="28">RADIANS($AB$9)+$AB$18*(F21-AB$15)</f>
        <v>-8.6015322408863355</v>
      </c>
      <c r="AW21" s="134">
        <v>-10500</v>
      </c>
      <c r="AX21" s="134">
        <f t="shared" si="0"/>
        <v>-0.1363556927951757</v>
      </c>
      <c r="AY21" s="134">
        <f t="shared" si="1"/>
        <v>-0.13167525928895774</v>
      </c>
      <c r="AZ21" s="134">
        <f t="shared" si="2"/>
        <v>-4.6804335062179811E-3</v>
      </c>
      <c r="BA21" s="134">
        <f t="shared" si="3"/>
        <v>0.555068334268076</v>
      </c>
      <c r="BB21" s="134">
        <f t="shared" si="4"/>
        <v>-0.73405563547003527</v>
      </c>
      <c r="BC21" s="134">
        <f t="shared" si="5"/>
        <v>2.4862090916008412</v>
      </c>
      <c r="BD21" s="134">
        <f t="shared" si="6"/>
        <v>2.9416274606553832</v>
      </c>
      <c r="BE21" s="134">
        <f t="shared" si="10"/>
        <v>-4.281958878672703</v>
      </c>
      <c r="BF21" s="134">
        <f t="shared" si="10"/>
        <v>-4.2820036158849559</v>
      </c>
      <c r="BG21" s="134">
        <f t="shared" si="10"/>
        <v>-4.2818125907679105</v>
      </c>
      <c r="BH21" s="134">
        <f t="shared" si="10"/>
        <v>-4.2826288118459868</v>
      </c>
      <c r="BI21" s="134">
        <f t="shared" si="10"/>
        <v>-4.2791513045663621</v>
      </c>
      <c r="BJ21" s="134">
        <f t="shared" si="10"/>
        <v>-4.2941553994059678</v>
      </c>
      <c r="BK21" s="134">
        <f t="shared" si="10"/>
        <v>-4.2325566042521796</v>
      </c>
      <c r="BL21" s="134">
        <f t="shared" si="8"/>
        <v>-4.7919852229575826</v>
      </c>
    </row>
    <row r="22" spans="1:64" s="134" customFormat="1" ht="12.95" customHeight="1" x14ac:dyDescent="0.2">
      <c r="A22" s="159" t="s">
        <v>100</v>
      </c>
      <c r="B22" s="164" t="s">
        <v>102</v>
      </c>
      <c r="C22" s="158">
        <v>25862.332999999999</v>
      </c>
      <c r="D22" s="158" t="s">
        <v>82</v>
      </c>
      <c r="E22" s="69">
        <f t="shared" si="11"/>
        <v>-16890.255483840345</v>
      </c>
      <c r="F22" s="186">
        <f>ROUND(2*E22,0)/2+0.5</f>
        <v>-16890</v>
      </c>
      <c r="G22" s="134">
        <f t="shared" si="12"/>
        <v>-0.29280400000061491</v>
      </c>
      <c r="I22" s="134">
        <f t="shared" si="13"/>
        <v>-0.29280400000061491</v>
      </c>
      <c r="P22" s="134">
        <f t="shared" si="14"/>
        <v>-0.27703074896720903</v>
      </c>
      <c r="Q22" s="185">
        <f t="shared" si="15"/>
        <v>10843.832999999999</v>
      </c>
      <c r="S22" s="70">
        <v>0.1</v>
      </c>
      <c r="Z22" s="134">
        <f t="shared" si="16"/>
        <v>-16890</v>
      </c>
      <c r="AA22" s="134">
        <f t="shared" si="17"/>
        <v>-0.28838382326042244</v>
      </c>
      <c r="AB22" s="134">
        <f t="shared" si="18"/>
        <v>-0.28145092570740149</v>
      </c>
      <c r="AC22" s="134">
        <f t="shared" si="19"/>
        <v>-1.5773251033405877E-2</v>
      </c>
      <c r="AD22" s="134">
        <f t="shared" ref="AD22:AD85" si="29">IF(S22&lt;&gt;0,G22-AA22,-9999)</f>
        <v>-4.4201767401924608E-3</v>
      </c>
      <c r="AE22" s="134">
        <f t="shared" si="20"/>
        <v>1.953796241453845E-6</v>
      </c>
      <c r="AF22" s="134">
        <f t="shared" ref="AF22:AF85" si="30">IF(S22&lt;&gt;0,G22-P22,-9999)</f>
        <v>-1.5773251033405877E-2</v>
      </c>
      <c r="AG22" s="70"/>
      <c r="AH22" s="134">
        <f t="shared" si="21"/>
        <v>-1.1353074293213391E-2</v>
      </c>
      <c r="AI22" s="134">
        <f t="shared" si="22"/>
        <v>0.47278511676255897</v>
      </c>
      <c r="AJ22" s="134">
        <f t="shared" si="23"/>
        <v>-0.96672679533079753</v>
      </c>
      <c r="AK22" s="134">
        <f t="shared" si="24"/>
        <v>-0.19234352342377245</v>
      </c>
      <c r="AL22" s="134">
        <f t="shared" si="25"/>
        <v>-2.7917682935843784</v>
      </c>
      <c r="AM22" s="134">
        <f t="shared" si="26"/>
        <v>-5.6587314202225123</v>
      </c>
      <c r="AN22" s="134">
        <f t="shared" si="27"/>
        <v>-8.7812746497087772</v>
      </c>
      <c r="AO22" s="134">
        <f t="shared" si="27"/>
        <v>-8.7777714900201698</v>
      </c>
      <c r="AP22" s="134">
        <f t="shared" si="27"/>
        <v>-8.7855719569332749</v>
      </c>
      <c r="AQ22" s="134">
        <f t="shared" si="27"/>
        <v>-8.768139406082085</v>
      </c>
      <c r="AR22" s="134">
        <f t="shared" si="27"/>
        <v>-8.8067915242015609</v>
      </c>
      <c r="AS22" s="134">
        <f t="shared" si="27"/>
        <v>-8.7194697042258564</v>
      </c>
      <c r="AT22" s="134">
        <f t="shared" si="27"/>
        <v>-8.9096207216367453</v>
      </c>
      <c r="AU22" s="134">
        <f t="shared" si="28"/>
        <v>-8.4429796653369955</v>
      </c>
      <c r="AW22" s="134">
        <v>-10000</v>
      </c>
      <c r="AX22" s="134">
        <f t="shared" si="0"/>
        <v>-0.12973126372796628</v>
      </c>
      <c r="AY22" s="134">
        <f t="shared" si="1"/>
        <v>-0.12238667522212955</v>
      </c>
      <c r="AZ22" s="134">
        <f t="shared" si="2"/>
        <v>-7.3445885058367284E-3</v>
      </c>
      <c r="BA22" s="134">
        <f t="shared" si="3"/>
        <v>0.51097900674931684</v>
      </c>
      <c r="BB22" s="134">
        <f t="shared" si="4"/>
        <v>-0.82310794233146178</v>
      </c>
      <c r="BC22" s="134">
        <f t="shared" si="5"/>
        <v>2.6287964390761847</v>
      </c>
      <c r="BD22" s="134">
        <f t="shared" si="6"/>
        <v>3.8143418318631328</v>
      </c>
      <c r="BE22" s="134">
        <f t="shared" si="10"/>
        <v>-4.0600932545705568</v>
      </c>
      <c r="BF22" s="134">
        <f t="shared" si="10"/>
        <v>-4.0607568569236259</v>
      </c>
      <c r="BG22" s="134">
        <f t="shared" si="10"/>
        <v>-4.058809648960648</v>
      </c>
      <c r="BH22" s="134">
        <f t="shared" si="10"/>
        <v>-4.0645375234120049</v>
      </c>
      <c r="BI22" s="134">
        <f t="shared" si="10"/>
        <v>-4.0478089343226022</v>
      </c>
      <c r="BJ22" s="134">
        <f t="shared" si="10"/>
        <v>-4.0977543010557849</v>
      </c>
      <c r="BK22" s="134">
        <f t="shared" si="10"/>
        <v>-3.9569747108271471</v>
      </c>
      <c r="BL22" s="134">
        <f t="shared" si="8"/>
        <v>-4.5063049066524643</v>
      </c>
    </row>
    <row r="23" spans="1:64" s="134" customFormat="1" ht="12.95" customHeight="1" x14ac:dyDescent="0.2">
      <c r="A23" s="159" t="s">
        <v>103</v>
      </c>
      <c r="B23" s="164" t="s">
        <v>102</v>
      </c>
      <c r="C23" s="158">
        <v>25862.337</v>
      </c>
      <c r="D23" s="158" t="s">
        <v>82</v>
      </c>
      <c r="E23" s="69">
        <f t="shared" si="11"/>
        <v>-16890.251993671627</v>
      </c>
      <c r="F23" s="186">
        <f>ROUND(2*E23,0)/2+0.5</f>
        <v>-16890</v>
      </c>
      <c r="G23" s="134">
        <f t="shared" si="12"/>
        <v>-0.2888039999998</v>
      </c>
      <c r="I23" s="134">
        <f t="shared" si="13"/>
        <v>-0.2888039999998</v>
      </c>
      <c r="P23" s="134">
        <f t="shared" si="14"/>
        <v>-0.27703074896720903</v>
      </c>
      <c r="Q23" s="185">
        <f t="shared" si="15"/>
        <v>10843.837</v>
      </c>
      <c r="S23" s="70">
        <v>0.1</v>
      </c>
      <c r="Z23" s="134">
        <f t="shared" si="16"/>
        <v>-16890</v>
      </c>
      <c r="AA23" s="134">
        <f t="shared" si="17"/>
        <v>-0.28838382326042244</v>
      </c>
      <c r="AB23" s="134">
        <f t="shared" si="18"/>
        <v>-0.27745092570658658</v>
      </c>
      <c r="AC23" s="134">
        <f t="shared" si="19"/>
        <v>-1.177325103259097E-2</v>
      </c>
      <c r="AD23" s="134">
        <f t="shared" si="29"/>
        <v>-4.2017673937755351E-4</v>
      </c>
      <c r="AE23" s="134">
        <f t="shared" si="20"/>
        <v>1.7654849231395253E-8</v>
      </c>
      <c r="AF23" s="134">
        <f t="shared" si="30"/>
        <v>-1.177325103259097E-2</v>
      </c>
      <c r="AG23" s="70"/>
      <c r="AH23" s="134">
        <f t="shared" si="21"/>
        <v>-1.1353074293213391E-2</v>
      </c>
      <c r="AI23" s="134">
        <f t="shared" si="22"/>
        <v>0.47278511676255897</v>
      </c>
      <c r="AJ23" s="134">
        <f t="shared" si="23"/>
        <v>-0.96672679533079753</v>
      </c>
      <c r="AK23" s="134">
        <f t="shared" si="24"/>
        <v>-0.19234352342377245</v>
      </c>
      <c r="AL23" s="134">
        <f t="shared" si="25"/>
        <v>-2.7917682935843784</v>
      </c>
      <c r="AM23" s="134">
        <f t="shared" si="26"/>
        <v>-5.6587314202225123</v>
      </c>
      <c r="AN23" s="134">
        <f t="shared" si="27"/>
        <v>-8.7812746497087772</v>
      </c>
      <c r="AO23" s="134">
        <f t="shared" si="27"/>
        <v>-8.7777714900201698</v>
      </c>
      <c r="AP23" s="134">
        <f t="shared" si="27"/>
        <v>-8.7855719569332749</v>
      </c>
      <c r="AQ23" s="134">
        <f t="shared" si="27"/>
        <v>-8.768139406082085</v>
      </c>
      <c r="AR23" s="134">
        <f t="shared" si="27"/>
        <v>-8.8067915242015609</v>
      </c>
      <c r="AS23" s="134">
        <f t="shared" si="27"/>
        <v>-8.7194697042258564</v>
      </c>
      <c r="AT23" s="134">
        <f t="shared" si="27"/>
        <v>-8.9096207216367453</v>
      </c>
      <c r="AU23" s="134">
        <f t="shared" si="28"/>
        <v>-8.4429796653369955</v>
      </c>
      <c r="AW23" s="134">
        <v>-9500</v>
      </c>
      <c r="AX23" s="134">
        <f t="shared" si="0"/>
        <v>-0.12290883847252317</v>
      </c>
      <c r="AY23" s="134">
        <f t="shared" si="1"/>
        <v>-0.11340071596256995</v>
      </c>
      <c r="AZ23" s="134">
        <f t="shared" si="2"/>
        <v>-9.5081225099532176E-3</v>
      </c>
      <c r="BA23" s="134">
        <f t="shared" si="3"/>
        <v>0.48071754721138182</v>
      </c>
      <c r="BB23" s="134">
        <f t="shared" si="4"/>
        <v>-0.88694288090671225</v>
      </c>
      <c r="BC23" s="134">
        <f t="shared" si="5"/>
        <v>2.7526177319356986</v>
      </c>
      <c r="BD23" s="134">
        <f t="shared" si="6"/>
        <v>5.0767264311843885</v>
      </c>
      <c r="BE23" s="134">
        <f t="shared" si="10"/>
        <v>-3.8530754137123528</v>
      </c>
      <c r="BF23" s="134">
        <f t="shared" si="10"/>
        <v>-3.8556800157487046</v>
      </c>
      <c r="BG23" s="134">
        <f t="shared" si="10"/>
        <v>-3.8495547266693446</v>
      </c>
      <c r="BH23" s="134">
        <f t="shared" si="10"/>
        <v>-3.8640117802150606</v>
      </c>
      <c r="BI23" s="134">
        <f t="shared" si="10"/>
        <v>-3.8301718351278571</v>
      </c>
      <c r="BJ23" s="134">
        <f t="shared" si="10"/>
        <v>-3.9110414444002481</v>
      </c>
      <c r="BK23" s="134">
        <f t="shared" si="10"/>
        <v>-3.7259213532299498</v>
      </c>
      <c r="BL23" s="134">
        <f t="shared" si="8"/>
        <v>-4.2206245903473461</v>
      </c>
    </row>
    <row r="24" spans="1:64" s="134" customFormat="1" ht="12.95" customHeight="1" x14ac:dyDescent="0.2">
      <c r="A24" s="159" t="s">
        <v>104</v>
      </c>
      <c r="B24" s="164" t="s">
        <v>102</v>
      </c>
      <c r="C24" s="158">
        <v>25924.258000000002</v>
      </c>
      <c r="D24" s="158" t="s">
        <v>82</v>
      </c>
      <c r="E24" s="69">
        <f t="shared" si="11"/>
        <v>-16836.223309370998</v>
      </c>
      <c r="F24" s="134">
        <f>ROUND(2*E24,0)/2</f>
        <v>-16836</v>
      </c>
      <c r="G24" s="134">
        <f t="shared" si="12"/>
        <v>-0.25592959999994491</v>
      </c>
      <c r="I24" s="134">
        <f t="shared" si="13"/>
        <v>-0.25592959999994491</v>
      </c>
      <c r="P24" s="134">
        <f t="shared" si="14"/>
        <v>-0.27559531019229067</v>
      </c>
      <c r="Q24" s="185">
        <f t="shared" si="15"/>
        <v>10905.758000000002</v>
      </c>
      <c r="S24" s="70">
        <v>0.1</v>
      </c>
      <c r="Z24" s="134">
        <f t="shared" si="16"/>
        <v>-16836</v>
      </c>
      <c r="AA24" s="134">
        <f t="shared" si="17"/>
        <v>-0.28679035312591328</v>
      </c>
      <c r="AB24" s="134">
        <f t="shared" si="18"/>
        <v>-0.24473455706632233</v>
      </c>
      <c r="AC24" s="134">
        <f t="shared" si="19"/>
        <v>1.9665710192345753E-2</v>
      </c>
      <c r="AD24" s="134">
        <f t="shared" si="29"/>
        <v>3.0860753125968365E-2</v>
      </c>
      <c r="AE24" s="134">
        <f t="shared" si="20"/>
        <v>9.5238608350196633E-5</v>
      </c>
      <c r="AF24" s="134">
        <f t="shared" si="30"/>
        <v>1.9665710192345753E-2</v>
      </c>
      <c r="AG24" s="70"/>
      <c r="AH24" s="134">
        <f t="shared" si="21"/>
        <v>-1.1195042933622588E-2</v>
      </c>
      <c r="AI24" s="134">
        <f t="shared" si="22"/>
        <v>0.47518788704060111</v>
      </c>
      <c r="AJ24" s="134">
        <f t="shared" si="23"/>
        <v>-0.9635111437016679</v>
      </c>
      <c r="AK24" s="134">
        <f t="shared" si="24"/>
        <v>-0.19880596118132621</v>
      </c>
      <c r="AL24" s="134">
        <f t="shared" si="25"/>
        <v>-2.7794827600437637</v>
      </c>
      <c r="AM24" s="134">
        <f t="shared" si="26"/>
        <v>-5.4627012326146112</v>
      </c>
      <c r="AN24" s="134">
        <f t="shared" si="27"/>
        <v>-8.7598212719693116</v>
      </c>
      <c r="AO24" s="134">
        <f t="shared" si="27"/>
        <v>-8.7566081213488829</v>
      </c>
      <c r="AP24" s="134">
        <f t="shared" si="27"/>
        <v>-8.7638812702164763</v>
      </c>
      <c r="AQ24" s="134">
        <f t="shared" si="27"/>
        <v>-8.7473578882652188</v>
      </c>
      <c r="AR24" s="134">
        <f t="shared" si="27"/>
        <v>-8.7845949899759184</v>
      </c>
      <c r="AS24" s="134">
        <f t="shared" si="27"/>
        <v>-8.6990312282131104</v>
      </c>
      <c r="AT24" s="134">
        <f t="shared" si="27"/>
        <v>-8.8881626795366273</v>
      </c>
      <c r="AU24" s="134">
        <f t="shared" si="28"/>
        <v>-8.4121261911760428</v>
      </c>
      <c r="AW24" s="134">
        <v>-9000</v>
      </c>
      <c r="AX24" s="134">
        <f t="shared" si="0"/>
        <v>-0.11590755425129311</v>
      </c>
      <c r="AY24" s="134">
        <f t="shared" si="1"/>
        <v>-0.1047173815102789</v>
      </c>
      <c r="AZ24" s="134">
        <f t="shared" si="2"/>
        <v>-1.1190172741014207E-2</v>
      </c>
      <c r="BA24" s="134">
        <f t="shared" si="3"/>
        <v>0.46022095207297298</v>
      </c>
      <c r="BB24" s="134">
        <f t="shared" si="4"/>
        <v>-0.93292093113823671</v>
      </c>
      <c r="BC24" s="134">
        <f t="shared" si="5"/>
        <v>2.8643753902074289</v>
      </c>
      <c r="BD24" s="134">
        <f t="shared" si="6"/>
        <v>7.1682957453810552</v>
      </c>
      <c r="BE24" s="134">
        <f t="shared" si="10"/>
        <v>-3.6562027989608481</v>
      </c>
      <c r="BF24" s="134">
        <f t="shared" si="10"/>
        <v>-3.6613660487013728</v>
      </c>
      <c r="BG24" s="134">
        <f t="shared" si="10"/>
        <v>-3.6507975710488925</v>
      </c>
      <c r="BH24" s="134">
        <f t="shared" si="10"/>
        <v>-3.6724987651582279</v>
      </c>
      <c r="BI24" s="134">
        <f t="shared" si="10"/>
        <v>-3.6282184447348507</v>
      </c>
      <c r="BJ24" s="134">
        <f t="shared" si="10"/>
        <v>-3.7198294065075586</v>
      </c>
      <c r="BK24" s="134">
        <f t="shared" si="10"/>
        <v>-3.5349684870776694</v>
      </c>
      <c r="BL24" s="134">
        <f t="shared" si="8"/>
        <v>-3.9349442740422278</v>
      </c>
    </row>
    <row r="25" spans="1:64" s="134" customFormat="1" ht="12.95" customHeight="1" x14ac:dyDescent="0.2">
      <c r="A25" s="159" t="s">
        <v>100</v>
      </c>
      <c r="B25" s="164" t="s">
        <v>102</v>
      </c>
      <c r="C25" s="158">
        <v>26192.383000000002</v>
      </c>
      <c r="D25" s="158" t="s">
        <v>82</v>
      </c>
      <c r="E25" s="69">
        <f t="shared" si="11"/>
        <v>-16602.272937476071</v>
      </c>
      <c r="F25" s="186">
        <f>ROUND(2*E25,0)/2+0.5</f>
        <v>-16602</v>
      </c>
      <c r="G25" s="134">
        <f t="shared" si="12"/>
        <v>-0.31280719999995199</v>
      </c>
      <c r="I25" s="134">
        <f t="shared" si="13"/>
        <v>-0.31280719999995199</v>
      </c>
      <c r="P25" s="134">
        <f t="shared" si="14"/>
        <v>-0.26941586448300087</v>
      </c>
      <c r="Q25" s="185">
        <f t="shared" si="15"/>
        <v>11173.883000000002</v>
      </c>
      <c r="S25" s="70">
        <v>0.1</v>
      </c>
      <c r="Z25" s="134">
        <f t="shared" si="16"/>
        <v>-16602</v>
      </c>
      <c r="AA25" s="134">
        <f t="shared" si="17"/>
        <v>-0.27985653726341964</v>
      </c>
      <c r="AB25" s="134">
        <f t="shared" si="18"/>
        <v>-0.30236652721953322</v>
      </c>
      <c r="AC25" s="134">
        <f t="shared" si="19"/>
        <v>-4.3391335516951124E-2</v>
      </c>
      <c r="AD25" s="134">
        <f t="shared" si="29"/>
        <v>-3.2950662736532355E-2</v>
      </c>
      <c r="AE25" s="134">
        <f t="shared" si="20"/>
        <v>1.0857461747767019E-4</v>
      </c>
      <c r="AF25" s="134">
        <f t="shared" si="30"/>
        <v>-4.3391335516951124E-2</v>
      </c>
      <c r="AG25" s="70"/>
      <c r="AH25" s="134">
        <f t="shared" si="21"/>
        <v>-1.0440672780418785E-2</v>
      </c>
      <c r="AI25" s="134">
        <f t="shared" si="22"/>
        <v>0.48685659675699899</v>
      </c>
      <c r="AJ25" s="134">
        <f t="shared" si="23"/>
        <v>-0.94741547770680978</v>
      </c>
      <c r="AK25" s="134">
        <f t="shared" si="24"/>
        <v>-0.22723426638236302</v>
      </c>
      <c r="AL25" s="134">
        <f t="shared" si="25"/>
        <v>-2.7247189488452448</v>
      </c>
      <c r="AM25" s="134">
        <f t="shared" si="26"/>
        <v>-4.7279350803200515</v>
      </c>
      <c r="AN25" s="134">
        <f t="shared" si="27"/>
        <v>-8.6655612334457182</v>
      </c>
      <c r="AO25" s="134">
        <f t="shared" si="27"/>
        <v>-8.663530960617603</v>
      </c>
      <c r="AP25" s="134">
        <f t="shared" si="27"/>
        <v>-8.6685161274844749</v>
      </c>
      <c r="AQ25" s="134">
        <f t="shared" si="27"/>
        <v>-8.6562328213389303</v>
      </c>
      <c r="AR25" s="134">
        <f t="shared" si="27"/>
        <v>-8.6862465447037955</v>
      </c>
      <c r="AS25" s="134">
        <f t="shared" si="27"/>
        <v>-8.6112961336048475</v>
      </c>
      <c r="AT25" s="134">
        <f t="shared" si="27"/>
        <v>-8.7898357871146064</v>
      </c>
      <c r="AU25" s="134">
        <f t="shared" si="28"/>
        <v>-8.2784278031452452</v>
      </c>
      <c r="AW25" s="134">
        <v>-8500</v>
      </c>
      <c r="AX25" s="134">
        <f t="shared" si="0"/>
        <v>-0.10873787646006876</v>
      </c>
      <c r="AY25" s="134">
        <f t="shared" si="1"/>
        <v>-9.6336671865256435E-2</v>
      </c>
      <c r="AZ25" s="134">
        <f t="shared" si="2"/>
        <v>-1.2401204594812329E-2</v>
      </c>
      <c r="BA25" s="134">
        <f t="shared" si="3"/>
        <v>0.44721902311714667</v>
      </c>
      <c r="BB25" s="134">
        <f t="shared" si="4"/>
        <v>-0.96519035157470501</v>
      </c>
      <c r="BC25" s="134">
        <f t="shared" si="5"/>
        <v>2.9681042811933129</v>
      </c>
      <c r="BD25" s="134">
        <f t="shared" si="6"/>
        <v>11.499220870053271</v>
      </c>
      <c r="BE25" s="134">
        <f t="shared" si="10"/>
        <v>-3.4667626932056219</v>
      </c>
      <c r="BF25" s="134">
        <f t="shared" si="10"/>
        <v>-3.472810688278277</v>
      </c>
      <c r="BG25" s="134">
        <f t="shared" si="10"/>
        <v>-3.4614364755493541</v>
      </c>
      <c r="BH25" s="134">
        <f t="shared" si="10"/>
        <v>-3.4828644068515597</v>
      </c>
      <c r="BI25" s="134">
        <f t="shared" si="10"/>
        <v>-3.4426223966694178</v>
      </c>
      <c r="BJ25" s="134">
        <f t="shared" si="10"/>
        <v>-3.5186758663176825</v>
      </c>
      <c r="BK25" s="134">
        <f t="shared" si="10"/>
        <v>-3.3764375345494146</v>
      </c>
      <c r="BL25" s="134">
        <f t="shared" si="8"/>
        <v>-3.6492639577371095</v>
      </c>
    </row>
    <row r="26" spans="1:64" s="134" customFormat="1" ht="12.95" customHeight="1" x14ac:dyDescent="0.2">
      <c r="A26" s="159" t="s">
        <v>104</v>
      </c>
      <c r="B26" s="164" t="s">
        <v>101</v>
      </c>
      <c r="C26" s="158">
        <v>26352.276000000002</v>
      </c>
      <c r="D26" s="158" t="s">
        <v>82</v>
      </c>
      <c r="E26" s="69">
        <f t="shared" si="11"/>
        <v>-16462.759550759441</v>
      </c>
      <c r="F26" s="186">
        <f>ROUND(2*E26,0)/2+0.5</f>
        <v>-16462.5</v>
      </c>
      <c r="G26" s="134">
        <f t="shared" si="12"/>
        <v>-0.29746499999964726</v>
      </c>
      <c r="I26" s="134">
        <f t="shared" si="13"/>
        <v>-0.29746499999964726</v>
      </c>
      <c r="P26" s="134">
        <f t="shared" si="14"/>
        <v>-0.26576349962828749</v>
      </c>
      <c r="Q26" s="185">
        <f t="shared" si="15"/>
        <v>11333.776000000002</v>
      </c>
      <c r="S26" s="70">
        <v>0.1</v>
      </c>
      <c r="Z26" s="134">
        <f t="shared" si="16"/>
        <v>-16462.5</v>
      </c>
      <c r="AA26" s="134">
        <f t="shared" si="17"/>
        <v>-0.27569982684673883</v>
      </c>
      <c r="AB26" s="134">
        <f t="shared" si="18"/>
        <v>-0.28752867278119593</v>
      </c>
      <c r="AC26" s="134">
        <f t="shared" si="19"/>
        <v>-3.170150037135977E-2</v>
      </c>
      <c r="AD26" s="134">
        <f t="shared" si="29"/>
        <v>-2.1765173152908435E-2</v>
      </c>
      <c r="AE26" s="134">
        <f t="shared" si="20"/>
        <v>4.7372276237608613E-5</v>
      </c>
      <c r="AF26" s="134">
        <f t="shared" si="30"/>
        <v>-3.170150037135977E-2</v>
      </c>
      <c r="AG26" s="70"/>
      <c r="AH26" s="134">
        <f t="shared" si="21"/>
        <v>-9.9363272184513091E-3</v>
      </c>
      <c r="AI26" s="134">
        <f t="shared" si="22"/>
        <v>0.49487242797335451</v>
      </c>
      <c r="AJ26" s="134">
        <f t="shared" si="23"/>
        <v>-0.93599731772470307</v>
      </c>
      <c r="AK26" s="134">
        <f t="shared" si="24"/>
        <v>-0.24453568264898679</v>
      </c>
      <c r="AL26" s="134">
        <f t="shared" si="25"/>
        <v>-2.6907402692181779</v>
      </c>
      <c r="AM26" s="134">
        <f t="shared" si="26"/>
        <v>-4.3606438811396444</v>
      </c>
      <c r="AN26" s="134">
        <f t="shared" si="27"/>
        <v>-8.6082607213533677</v>
      </c>
      <c r="AO26" s="134">
        <f t="shared" si="27"/>
        <v>-8.6068268271113979</v>
      </c>
      <c r="AP26" s="134">
        <f t="shared" si="27"/>
        <v>-8.6105563719835754</v>
      </c>
      <c r="AQ26" s="134">
        <f t="shared" si="27"/>
        <v>-8.6008247309075081</v>
      </c>
      <c r="AR26" s="134">
        <f t="shared" si="27"/>
        <v>-8.6260109934220957</v>
      </c>
      <c r="AS26" s="134">
        <f t="shared" si="27"/>
        <v>-8.5593460516880366</v>
      </c>
      <c r="AT26" s="134">
        <f t="shared" si="27"/>
        <v>-8.7269087450977683</v>
      </c>
      <c r="AU26" s="134">
        <f t="shared" si="28"/>
        <v>-8.1987229948961193</v>
      </c>
      <c r="AW26" s="134">
        <v>-8000</v>
      </c>
      <c r="AX26" s="134">
        <f t="shared" si="0"/>
        <v>-0.10141183345599618</v>
      </c>
      <c r="AY26" s="134">
        <f t="shared" si="1"/>
        <v>-8.8258587027502514E-2</v>
      </c>
      <c r="AZ26" s="134">
        <f t="shared" si="2"/>
        <v>-1.315324642849367E-2</v>
      </c>
      <c r="BA26" s="134">
        <f t="shared" si="3"/>
        <v>0.4403670939476324</v>
      </c>
      <c r="BB26" s="134">
        <f t="shared" si="4"/>
        <v>-0.98625090390382619</v>
      </c>
      <c r="BC26" s="134">
        <f t="shared" si="5"/>
        <v>3.0667140432664222</v>
      </c>
      <c r="BD26" s="134">
        <f t="shared" si="6"/>
        <v>26.697416476056254</v>
      </c>
      <c r="BE26" s="134">
        <f t="shared" si="10"/>
        <v>-3.2826640924945649</v>
      </c>
      <c r="BF26" s="134">
        <f t="shared" si="10"/>
        <v>-3.2862858244116713</v>
      </c>
      <c r="BG26" s="134">
        <f t="shared" si="10"/>
        <v>-3.2797672375375093</v>
      </c>
      <c r="BH26" s="134">
        <f t="shared" si="10"/>
        <v>-3.2915041858262444</v>
      </c>
      <c r="BI26" s="134">
        <f t="shared" si="10"/>
        <v>-3.2703852574173893</v>
      </c>
      <c r="BJ26" s="134">
        <f t="shared" si="10"/>
        <v>-3.3084338152737818</v>
      </c>
      <c r="BK26" s="134">
        <f t="shared" si="10"/>
        <v>-3.2400218075303666</v>
      </c>
      <c r="BL26" s="134">
        <f t="shared" si="8"/>
        <v>-3.3635836414319922</v>
      </c>
    </row>
    <row r="27" spans="1:64" s="134" customFormat="1" ht="12.95" customHeight="1" x14ac:dyDescent="0.2">
      <c r="A27" s="159" t="s">
        <v>105</v>
      </c>
      <c r="B27" s="164" t="s">
        <v>102</v>
      </c>
      <c r="C27" s="158">
        <v>26591.286</v>
      </c>
      <c r="D27" s="158" t="s">
        <v>82</v>
      </c>
      <c r="E27" s="69">
        <f t="shared" si="11"/>
        <v>-16254.213244422448</v>
      </c>
      <c r="F27" s="134">
        <f t="shared" ref="F27:F90" si="31">ROUND(2*E27,0)/2</f>
        <v>-16254</v>
      </c>
      <c r="G27" s="134">
        <f t="shared" si="12"/>
        <v>-0.24439440000060131</v>
      </c>
      <c r="I27" s="134">
        <f t="shared" si="13"/>
        <v>-0.24439440000060131</v>
      </c>
      <c r="P27" s="134">
        <f t="shared" si="14"/>
        <v>-0.26034850441793567</v>
      </c>
      <c r="Q27" s="185">
        <f t="shared" si="15"/>
        <v>11572.786</v>
      </c>
      <c r="S27" s="70">
        <v>0.1</v>
      </c>
      <c r="Z27" s="134">
        <f t="shared" si="16"/>
        <v>-16254</v>
      </c>
      <c r="AA27" s="134">
        <f t="shared" si="17"/>
        <v>-0.26945307204313718</v>
      </c>
      <c r="AB27" s="134">
        <f t="shared" si="18"/>
        <v>-0.23528983237539977</v>
      </c>
      <c r="AC27" s="134">
        <f t="shared" si="19"/>
        <v>1.5954104417334358E-2</v>
      </c>
      <c r="AD27" s="134">
        <f t="shared" si="29"/>
        <v>2.5058672042535868E-2</v>
      </c>
      <c r="AE27" s="134">
        <f t="shared" si="20"/>
        <v>6.2793704453536879E-5</v>
      </c>
      <c r="AF27" s="134">
        <f t="shared" si="30"/>
        <v>1.5954104417334358E-2</v>
      </c>
      <c r="AG27" s="70"/>
      <c r="AH27" s="134">
        <f t="shared" si="21"/>
        <v>-9.1045676252015373E-3</v>
      </c>
      <c r="AI27" s="134">
        <f t="shared" si="22"/>
        <v>0.5085301950736032</v>
      </c>
      <c r="AJ27" s="134">
        <f t="shared" si="23"/>
        <v>-0.9160440216596325</v>
      </c>
      <c r="AK27" s="134">
        <f t="shared" si="24"/>
        <v>-0.27094094366807941</v>
      </c>
      <c r="AL27" s="134">
        <f t="shared" si="25"/>
        <v>-2.6377618341187858</v>
      </c>
      <c r="AM27" s="134">
        <f t="shared" si="26"/>
        <v>-3.8852572332255502</v>
      </c>
      <c r="AN27" s="134">
        <f t="shared" si="27"/>
        <v>-8.5208343821388439</v>
      </c>
      <c r="AO27" s="134">
        <f t="shared" si="27"/>
        <v>-8.5200837117142214</v>
      </c>
      <c r="AP27" s="134">
        <f t="shared" si="27"/>
        <v>-8.5222454068064071</v>
      </c>
      <c r="AQ27" s="134">
        <f t="shared" si="27"/>
        <v>-8.5160042199519328</v>
      </c>
      <c r="AR27" s="134">
        <f t="shared" si="27"/>
        <v>-8.5338913308605271</v>
      </c>
      <c r="AS27" s="134">
        <f t="shared" si="27"/>
        <v>-8.4814742856662377</v>
      </c>
      <c r="AT27" s="134">
        <f t="shared" si="27"/>
        <v>-8.6265772605492899</v>
      </c>
      <c r="AU27" s="134">
        <f t="shared" si="28"/>
        <v>-8.0795943029968846</v>
      </c>
      <c r="AW27" s="134">
        <v>-7500</v>
      </c>
      <c r="AX27" s="134">
        <f t="shared" si="0"/>
        <v>-9.3942684159242423E-2</v>
      </c>
      <c r="AY27" s="134">
        <f t="shared" si="1"/>
        <v>-8.0483126997017151E-2</v>
      </c>
      <c r="AZ27" s="134">
        <f t="shared" si="2"/>
        <v>-1.345955716222527E-2</v>
      </c>
      <c r="BA27" s="134">
        <f t="shared" si="3"/>
        <v>0.43892328824140403</v>
      </c>
      <c r="BB27" s="134">
        <f t="shared" si="4"/>
        <v>-0.99757072558857252</v>
      </c>
      <c r="BC27" s="134">
        <f t="shared" si="5"/>
        <v>-3.1201722985807971</v>
      </c>
      <c r="BD27" s="134">
        <f t="shared" si="6"/>
        <v>-93.365564045997132</v>
      </c>
      <c r="BE27" s="134">
        <f t="shared" si="10"/>
        <v>-3.1011924442731722</v>
      </c>
      <c r="BF27" s="134">
        <f t="shared" si="10"/>
        <v>-3.1000823501891861</v>
      </c>
      <c r="BG27" s="134">
        <f t="shared" si="10"/>
        <v>-3.1020620284213614</v>
      </c>
      <c r="BH27" s="134">
        <f t="shared" si="10"/>
        <v>-3.0985314702927456</v>
      </c>
      <c r="BI27" s="134">
        <f t="shared" si="10"/>
        <v>-3.1048275210331595</v>
      </c>
      <c r="BJ27" s="134">
        <f t="shared" si="10"/>
        <v>-3.0935985816808595</v>
      </c>
      <c r="BK27" s="134">
        <f t="shared" si="10"/>
        <v>-3.1136219645636687</v>
      </c>
      <c r="BL27" s="134">
        <f t="shared" si="8"/>
        <v>-3.077903325126873</v>
      </c>
    </row>
    <row r="28" spans="1:64" s="134" customFormat="1" ht="12.95" customHeight="1" x14ac:dyDescent="0.2">
      <c r="A28" s="159" t="s">
        <v>105</v>
      </c>
      <c r="B28" s="164" t="s">
        <v>102</v>
      </c>
      <c r="C28" s="158">
        <v>26592.422999999999</v>
      </c>
      <c r="D28" s="158" t="s">
        <v>82</v>
      </c>
      <c r="E28" s="69">
        <f t="shared" si="11"/>
        <v>-16253.221163964288</v>
      </c>
      <c r="F28" s="134">
        <f t="shared" si="31"/>
        <v>-16253</v>
      </c>
      <c r="G28" s="134">
        <f t="shared" si="12"/>
        <v>-0.25347080000210553</v>
      </c>
      <c r="I28" s="134">
        <f t="shared" si="13"/>
        <v>-0.25347080000210553</v>
      </c>
      <c r="P28" s="134">
        <f t="shared" si="14"/>
        <v>-0.26032266001768029</v>
      </c>
      <c r="Q28" s="185">
        <f t="shared" si="15"/>
        <v>11573.922999999999</v>
      </c>
      <c r="S28" s="70">
        <v>0.1</v>
      </c>
      <c r="Z28" s="134">
        <f t="shared" si="16"/>
        <v>-16253</v>
      </c>
      <c r="AA28" s="134">
        <f t="shared" si="17"/>
        <v>-0.26942300951503995</v>
      </c>
      <c r="AB28" s="134">
        <f t="shared" si="18"/>
        <v>-0.2443704505047459</v>
      </c>
      <c r="AC28" s="134">
        <f t="shared" si="19"/>
        <v>6.8518600155747511E-3</v>
      </c>
      <c r="AD28" s="134">
        <f t="shared" si="29"/>
        <v>1.5952209512934412E-2</v>
      </c>
      <c r="AE28" s="134">
        <f t="shared" si="20"/>
        <v>2.5447298834455518E-5</v>
      </c>
      <c r="AF28" s="134">
        <f t="shared" si="30"/>
        <v>6.8518600155747511E-3</v>
      </c>
      <c r="AG28" s="70"/>
      <c r="AH28" s="134">
        <f t="shared" si="21"/>
        <v>-9.1003494973596385E-3</v>
      </c>
      <c r="AI28" s="134">
        <f t="shared" si="22"/>
        <v>0.50860095756148005</v>
      </c>
      <c r="AJ28" s="134">
        <f t="shared" si="23"/>
        <v>-0.91593926451507279</v>
      </c>
      <c r="AK28" s="134">
        <f t="shared" si="24"/>
        <v>-0.27106926273675053</v>
      </c>
      <c r="AL28" s="134">
        <f t="shared" si="25"/>
        <v>-2.63750072284583</v>
      </c>
      <c r="AM28" s="134">
        <f t="shared" si="26"/>
        <v>-3.883156976369261</v>
      </c>
      <c r="AN28" s="134">
        <f t="shared" si="27"/>
        <v>-8.5204094306998144</v>
      </c>
      <c r="AO28" s="134">
        <f t="shared" si="27"/>
        <v>-8.5196614062481206</v>
      </c>
      <c r="AP28" s="134">
        <f t="shared" si="27"/>
        <v>-8.5218166463010547</v>
      </c>
      <c r="AQ28" s="134">
        <f t="shared" si="27"/>
        <v>-8.5155907532296879</v>
      </c>
      <c r="AR28" s="134">
        <f t="shared" si="27"/>
        <v>-8.5334437159623615</v>
      </c>
      <c r="AS28" s="134">
        <f t="shared" si="27"/>
        <v>-8.4810986245309614</v>
      </c>
      <c r="AT28" s="134">
        <f t="shared" si="27"/>
        <v>-8.6260775413304156</v>
      </c>
      <c r="AU28" s="134">
        <f t="shared" si="28"/>
        <v>-8.0790229423642721</v>
      </c>
      <c r="AW28" s="134">
        <v>-7000</v>
      </c>
      <c r="AX28" s="134">
        <f t="shared" si="0"/>
        <v>-8.6332595102670051E-2</v>
      </c>
      <c r="AY28" s="134">
        <f t="shared" si="1"/>
        <v>-7.3010291773800362E-2</v>
      </c>
      <c r="AZ28" s="134">
        <f t="shared" si="2"/>
        <v>-1.3322303328869682E-2</v>
      </c>
      <c r="BA28" s="134">
        <f t="shared" si="3"/>
        <v>0.44272288754486455</v>
      </c>
      <c r="BB28" s="134">
        <f t="shared" si="4"/>
        <v>-0.99962869986001146</v>
      </c>
      <c r="BC28" s="134">
        <f t="shared" si="5"/>
        <v>-3.0232033523718047</v>
      </c>
      <c r="BD28" s="134">
        <f t="shared" si="6"/>
        <v>-16.873682242683479</v>
      </c>
      <c r="BE28" s="134">
        <f t="shared" si="10"/>
        <v>-2.9189439059497992</v>
      </c>
      <c r="BF28" s="134">
        <f t="shared" si="10"/>
        <v>-2.9138271969306961</v>
      </c>
      <c r="BG28" s="134">
        <f t="shared" si="10"/>
        <v>-2.9231762708392091</v>
      </c>
      <c r="BH28" s="134">
        <f t="shared" si="10"/>
        <v>-2.9060786640841973</v>
      </c>
      <c r="BI28" s="134">
        <f t="shared" si="10"/>
        <v>-2.9372975660606158</v>
      </c>
      <c r="BJ28" s="134">
        <f t="shared" si="10"/>
        <v>-2.8801181153810678</v>
      </c>
      <c r="BK28" s="134">
        <f t="shared" si="10"/>
        <v>-2.9843267797279638</v>
      </c>
      <c r="BL28" s="134">
        <f t="shared" si="8"/>
        <v>-2.7922230088217548</v>
      </c>
    </row>
    <row r="29" spans="1:64" s="134" customFormat="1" ht="12.95" customHeight="1" x14ac:dyDescent="0.2">
      <c r="A29" s="159" t="s">
        <v>105</v>
      </c>
      <c r="B29" s="164" t="s">
        <v>102</v>
      </c>
      <c r="C29" s="158">
        <v>26599.294999999998</v>
      </c>
      <c r="D29" s="158" t="s">
        <v>82</v>
      </c>
      <c r="E29" s="69">
        <f t="shared" si="11"/>
        <v>-16247.225054106342</v>
      </c>
      <c r="F29" s="134">
        <f t="shared" si="31"/>
        <v>-16247</v>
      </c>
      <c r="G29" s="134">
        <f t="shared" si="12"/>
        <v>-0.25792920000094455</v>
      </c>
      <c r="I29" s="134">
        <f t="shared" si="13"/>
        <v>-0.25792920000094455</v>
      </c>
      <c r="P29" s="134">
        <f t="shared" si="14"/>
        <v>-0.26016761903663166</v>
      </c>
      <c r="Q29" s="185">
        <f t="shared" si="15"/>
        <v>11580.794999999998</v>
      </c>
      <c r="S29" s="70">
        <v>0.1</v>
      </c>
      <c r="Z29" s="134">
        <f t="shared" si="16"/>
        <v>-16247</v>
      </c>
      <c r="AA29" s="134">
        <f t="shared" si="17"/>
        <v>-0.2692426133699225</v>
      </c>
      <c r="AB29" s="134">
        <f t="shared" si="18"/>
        <v>-0.24885420566765373</v>
      </c>
      <c r="AC29" s="134">
        <f t="shared" si="19"/>
        <v>2.2384190356871114E-3</v>
      </c>
      <c r="AD29" s="134">
        <f t="shared" si="29"/>
        <v>1.1313413368977954E-2</v>
      </c>
      <c r="AE29" s="134">
        <f t="shared" si="20"/>
        <v>1.279933220573691E-5</v>
      </c>
      <c r="AF29" s="134">
        <f t="shared" si="30"/>
        <v>2.2384190356871114E-3</v>
      </c>
      <c r="AG29" s="70"/>
      <c r="AH29" s="134">
        <f t="shared" si="21"/>
        <v>-9.0749943332908267E-3</v>
      </c>
      <c r="AI29" s="134">
        <f t="shared" si="22"/>
        <v>0.50902664370090456</v>
      </c>
      <c r="AJ29" s="134">
        <f t="shared" si="23"/>
        <v>-0.91530880628009836</v>
      </c>
      <c r="AK29" s="134">
        <f t="shared" si="24"/>
        <v>-0.27183952529855077</v>
      </c>
      <c r="AL29" s="134">
        <f t="shared" si="25"/>
        <v>-2.6359325550004371</v>
      </c>
      <c r="AM29" s="134">
        <f t="shared" si="26"/>
        <v>-3.8705880293915809</v>
      </c>
      <c r="AN29" s="134">
        <f t="shared" si="27"/>
        <v>-8.5178585249474477</v>
      </c>
      <c r="AO29" s="134">
        <f t="shared" si="27"/>
        <v>-8.5171262510300974</v>
      </c>
      <c r="AP29" s="134">
        <f t="shared" si="27"/>
        <v>-8.5192429873444588</v>
      </c>
      <c r="AQ29" s="134">
        <f t="shared" si="27"/>
        <v>-8.5131085139015159</v>
      </c>
      <c r="AR29" s="134">
        <f t="shared" si="27"/>
        <v>-8.5307568913853835</v>
      </c>
      <c r="AS29" s="134">
        <f t="shared" si="27"/>
        <v>-8.4788440115978929</v>
      </c>
      <c r="AT29" s="134">
        <f t="shared" si="27"/>
        <v>-8.6230754748631977</v>
      </c>
      <c r="AU29" s="134">
        <f t="shared" si="28"/>
        <v>-8.0755947785686111</v>
      </c>
      <c r="AW29" s="134">
        <v>-6500</v>
      </c>
      <c r="AX29" s="134">
        <f t="shared" si="0"/>
        <v>-7.8566546933590262E-2</v>
      </c>
      <c r="AY29" s="134">
        <f t="shared" si="1"/>
        <v>-6.5840081357852132E-2</v>
      </c>
      <c r="AZ29" s="134">
        <f t="shared" si="2"/>
        <v>-1.2726465575738128E-2</v>
      </c>
      <c r="BA29" s="134">
        <f t="shared" si="3"/>
        <v>0.45219197735626038</v>
      </c>
      <c r="BB29" s="134">
        <f t="shared" si="4"/>
        <v>-0.99184392010729516</v>
      </c>
      <c r="BC29" s="134">
        <f t="shared" si="5"/>
        <v>-2.9226488560299022</v>
      </c>
      <c r="BD29" s="134">
        <f t="shared" si="6"/>
        <v>-9.098244545453035</v>
      </c>
      <c r="BE29" s="134">
        <f t="shared" si="10"/>
        <v>-2.7327440674686434</v>
      </c>
      <c r="BF29" s="134">
        <f t="shared" si="10"/>
        <v>-2.7267309248211795</v>
      </c>
      <c r="BG29" s="134">
        <f t="shared" si="10"/>
        <v>-2.738409001089622</v>
      </c>
      <c r="BH29" s="134">
        <f t="shared" si="10"/>
        <v>-2.7156739124914839</v>
      </c>
      <c r="BI29" s="134">
        <f t="shared" si="10"/>
        <v>-2.7597334023455002</v>
      </c>
      <c r="BJ29" s="134">
        <f t="shared" si="10"/>
        <v>-2.6735334165214049</v>
      </c>
      <c r="BK29" s="134">
        <f t="shared" si="10"/>
        <v>-2.839459722618594</v>
      </c>
      <c r="BL29" s="134">
        <f t="shared" si="8"/>
        <v>-2.5065426925166365</v>
      </c>
    </row>
    <row r="30" spans="1:64" s="134" customFormat="1" ht="12.95" customHeight="1" x14ac:dyDescent="0.2">
      <c r="A30" s="159" t="s">
        <v>105</v>
      </c>
      <c r="B30" s="164" t="s">
        <v>102</v>
      </c>
      <c r="C30" s="158">
        <v>26600.437000000002</v>
      </c>
      <c r="D30" s="158" t="s">
        <v>82</v>
      </c>
      <c r="E30" s="69">
        <f t="shared" si="11"/>
        <v>-16246.22861093728</v>
      </c>
      <c r="F30" s="134">
        <f t="shared" si="31"/>
        <v>-16246</v>
      </c>
      <c r="G30" s="134">
        <f t="shared" si="12"/>
        <v>-0.26200559999779216</v>
      </c>
      <c r="I30" s="134">
        <f t="shared" si="13"/>
        <v>-0.26200559999779216</v>
      </c>
      <c r="P30" s="134">
        <f t="shared" si="14"/>
        <v>-0.26014178310987091</v>
      </c>
      <c r="Q30" s="185">
        <f t="shared" si="15"/>
        <v>11581.937000000002</v>
      </c>
      <c r="S30" s="70">
        <v>0.1</v>
      </c>
      <c r="Z30" s="134">
        <f t="shared" si="16"/>
        <v>-16246</v>
      </c>
      <c r="AA30" s="134">
        <f t="shared" si="17"/>
        <v>-0.26921254384630905</v>
      </c>
      <c r="AB30" s="134">
        <f t="shared" si="18"/>
        <v>-0.25293483926135402</v>
      </c>
      <c r="AC30" s="134">
        <f t="shared" si="19"/>
        <v>-1.8638168879212547E-3</v>
      </c>
      <c r="AD30" s="134">
        <f t="shared" si="29"/>
        <v>7.2069438485168891E-3</v>
      </c>
      <c r="AE30" s="134">
        <f t="shared" si="20"/>
        <v>5.1940039635675432E-6</v>
      </c>
      <c r="AF30" s="134">
        <f t="shared" si="30"/>
        <v>-1.8638168879212547E-3</v>
      </c>
      <c r="AG30" s="70"/>
      <c r="AH30" s="134">
        <f t="shared" si="21"/>
        <v>-9.0707607364381628E-3</v>
      </c>
      <c r="AI30" s="134">
        <f t="shared" si="22"/>
        <v>0.5090977769705165</v>
      </c>
      <c r="AJ30" s="134">
        <f t="shared" si="23"/>
        <v>-0.91520341002181882</v>
      </c>
      <c r="AK30" s="134">
        <f t="shared" si="24"/>
        <v>-0.27196796049323729</v>
      </c>
      <c r="AL30" s="134">
        <f t="shared" si="25"/>
        <v>-2.6356709430474403</v>
      </c>
      <c r="AM30" s="134">
        <f t="shared" si="26"/>
        <v>-3.8684986178458689</v>
      </c>
      <c r="AN30" s="134">
        <f t="shared" si="27"/>
        <v>-8.5174331740370341</v>
      </c>
      <c r="AO30" s="134">
        <f t="shared" si="27"/>
        <v>-8.5167035043490831</v>
      </c>
      <c r="AP30" s="134">
        <f t="shared" si="27"/>
        <v>-8.5188138611719797</v>
      </c>
      <c r="AQ30" s="134">
        <f t="shared" si="27"/>
        <v>-8.5126945668729075</v>
      </c>
      <c r="AR30" s="134">
        <f t="shared" si="27"/>
        <v>-8.5303088982340611</v>
      </c>
      <c r="AS30" s="134">
        <f t="shared" si="27"/>
        <v>-8.4784681337085512</v>
      </c>
      <c r="AT30" s="134">
        <f t="shared" si="27"/>
        <v>-8.6225745050432874</v>
      </c>
      <c r="AU30" s="134">
        <f t="shared" si="28"/>
        <v>-8.0750234179360021</v>
      </c>
      <c r="AW30" s="134">
        <v>-6000</v>
      </c>
      <c r="AX30" s="134">
        <f t="shared" si="0"/>
        <v>-7.062083661237889E-2</v>
      </c>
      <c r="AY30" s="134">
        <f t="shared" si="1"/>
        <v>-5.8972495749172453E-2</v>
      </c>
      <c r="AZ30" s="134">
        <f t="shared" si="2"/>
        <v>-1.1648340863206437E-2</v>
      </c>
      <c r="BA30" s="134">
        <f t="shared" si="3"/>
        <v>0.46832705325895352</v>
      </c>
      <c r="BB30" s="134">
        <f t="shared" si="4"/>
        <v>-0.97257962052684521</v>
      </c>
      <c r="BC30" s="134">
        <f t="shared" si="5"/>
        <v>-2.8157354103098675</v>
      </c>
      <c r="BD30" s="134">
        <f t="shared" si="6"/>
        <v>-6.0832511333910375</v>
      </c>
      <c r="BE30" s="134">
        <f t="shared" si="10"/>
        <v>-2.540248476226485</v>
      </c>
      <c r="BF30" s="134">
        <f t="shared" si="10"/>
        <v>-2.5361729163284359</v>
      </c>
      <c r="BG30" s="134">
        <f t="shared" si="10"/>
        <v>-2.5449781067467487</v>
      </c>
      <c r="BH30" s="134">
        <f t="shared" si="10"/>
        <v>-2.5258868154121044</v>
      </c>
      <c r="BI30" s="134">
        <f t="shared" si="10"/>
        <v>-2.5669718597835067</v>
      </c>
      <c r="BJ30" s="134">
        <f t="shared" si="10"/>
        <v>-2.4770170829734419</v>
      </c>
      <c r="BK30" s="134">
        <f t="shared" si="10"/>
        <v>-2.6676065139827836</v>
      </c>
      <c r="BL30" s="134">
        <f t="shared" si="8"/>
        <v>-2.2208623762115183</v>
      </c>
    </row>
    <row r="31" spans="1:64" s="134" customFormat="1" ht="12.95" customHeight="1" x14ac:dyDescent="0.2">
      <c r="A31" s="159" t="s">
        <v>103</v>
      </c>
      <c r="B31" s="164" t="s">
        <v>102</v>
      </c>
      <c r="C31" s="158">
        <v>26930.503000000001</v>
      </c>
      <c r="D31" s="158" t="s">
        <v>82</v>
      </c>
      <c r="E31" s="69">
        <f t="shared" si="11"/>
        <v>-15958.232103898134</v>
      </c>
      <c r="F31" s="134">
        <f t="shared" si="31"/>
        <v>-15958</v>
      </c>
      <c r="G31" s="134">
        <f t="shared" si="12"/>
        <v>-0.26600880000114557</v>
      </c>
      <c r="I31" s="134">
        <f t="shared" si="13"/>
        <v>-0.26600880000114557</v>
      </c>
      <c r="P31" s="134">
        <f t="shared" si="14"/>
        <v>-0.25275141233867759</v>
      </c>
      <c r="Q31" s="185">
        <f t="shared" si="15"/>
        <v>11912.003000000001</v>
      </c>
      <c r="S31" s="70">
        <v>0.1</v>
      </c>
      <c r="Z31" s="134">
        <f t="shared" si="16"/>
        <v>-15958</v>
      </c>
      <c r="AA31" s="134">
        <f t="shared" si="17"/>
        <v>-0.26050935488029076</v>
      </c>
      <c r="AB31" s="134">
        <f t="shared" si="18"/>
        <v>-0.25825085745953241</v>
      </c>
      <c r="AC31" s="134">
        <f t="shared" si="19"/>
        <v>-1.3257387662467979E-2</v>
      </c>
      <c r="AD31" s="134">
        <f t="shared" si="29"/>
        <v>-5.4994451208548178E-3</v>
      </c>
      <c r="AE31" s="134">
        <f t="shared" si="20"/>
        <v>3.0243896637293865E-6</v>
      </c>
      <c r="AF31" s="134">
        <f t="shared" si="30"/>
        <v>-1.3257387662467979E-2</v>
      </c>
      <c r="AG31" s="70"/>
      <c r="AH31" s="134">
        <f t="shared" si="21"/>
        <v>-7.7579425416131409E-3</v>
      </c>
      <c r="AI31" s="134">
        <f t="shared" si="22"/>
        <v>0.53197270008416198</v>
      </c>
      <c r="AJ31" s="134">
        <f t="shared" si="23"/>
        <v>-0.88072814295896062</v>
      </c>
      <c r="AK31" s="134">
        <f t="shared" si="24"/>
        <v>-0.3096804976804805</v>
      </c>
      <c r="AL31" s="134">
        <f t="shared" si="25"/>
        <v>-2.5570559638692876</v>
      </c>
      <c r="AM31" s="134">
        <f t="shared" si="26"/>
        <v>-3.3235310710935888</v>
      </c>
      <c r="AN31" s="134">
        <f t="shared" si="27"/>
        <v>-8.3923519922294965</v>
      </c>
      <c r="AO31" s="134">
        <f t="shared" si="27"/>
        <v>-8.3921431856084769</v>
      </c>
      <c r="AP31" s="134">
        <f t="shared" si="27"/>
        <v>-8.3928686487474842</v>
      </c>
      <c r="AQ31" s="134">
        <f t="shared" si="27"/>
        <v>-8.3903443483445415</v>
      </c>
      <c r="AR31" s="134">
        <f t="shared" si="27"/>
        <v>-8.3990823641004155</v>
      </c>
      <c r="AS31" s="134">
        <f t="shared" si="27"/>
        <v>-8.3682656433678932</v>
      </c>
      <c r="AT31" s="134">
        <f t="shared" si="27"/>
        <v>-8.4707818155494365</v>
      </c>
      <c r="AU31" s="134">
        <f t="shared" si="28"/>
        <v>-7.9104715557442544</v>
      </c>
      <c r="AW31" s="134">
        <v>-5500</v>
      </c>
      <c r="AX31" s="134">
        <f t="shared" si="0"/>
        <v>-6.2472005351264251E-2</v>
      </c>
      <c r="AY31" s="134">
        <f t="shared" si="1"/>
        <v>-5.240753494776134E-2</v>
      </c>
      <c r="AZ31" s="134">
        <f t="shared" si="2"/>
        <v>-1.0064470403502909E-2</v>
      </c>
      <c r="BA31" s="134">
        <f t="shared" si="3"/>
        <v>0.49281789940287613</v>
      </c>
      <c r="BB31" s="134">
        <f t="shared" si="4"/>
        <v>-0.93894729199751359</v>
      </c>
      <c r="BC31" s="134">
        <f t="shared" si="5"/>
        <v>-2.699216326103532</v>
      </c>
      <c r="BD31" s="134">
        <f t="shared" si="6"/>
        <v>-4.4470665869004975</v>
      </c>
      <c r="BE31" s="134">
        <f t="shared" si="10"/>
        <v>-2.339281256453368</v>
      </c>
      <c r="BF31" s="134">
        <f t="shared" si="10"/>
        <v>-2.3377100460630276</v>
      </c>
      <c r="BG31" s="134">
        <f t="shared" si="10"/>
        <v>-2.3417362919509008</v>
      </c>
      <c r="BH31" s="134">
        <f t="shared" si="10"/>
        <v>-2.3313850644812115</v>
      </c>
      <c r="BI31" s="134">
        <f t="shared" si="10"/>
        <v>-2.357778740320617</v>
      </c>
      <c r="BJ31" s="134">
        <f t="shared" si="10"/>
        <v>-2.2889589663295093</v>
      </c>
      <c r="BK31" s="134">
        <f t="shared" si="10"/>
        <v>-2.4595403636667226</v>
      </c>
      <c r="BL31" s="134">
        <f t="shared" si="8"/>
        <v>-1.9351820599064</v>
      </c>
    </row>
    <row r="32" spans="1:64" s="134" customFormat="1" ht="12.95" customHeight="1" x14ac:dyDescent="0.2">
      <c r="A32" s="159" t="s">
        <v>103</v>
      </c>
      <c r="B32" s="164" t="s">
        <v>102</v>
      </c>
      <c r="C32" s="158">
        <v>26945.388999999999</v>
      </c>
      <c r="D32" s="158" t="s">
        <v>82</v>
      </c>
      <c r="E32" s="69">
        <f t="shared" si="11"/>
        <v>-15945.243441013183</v>
      </c>
      <c r="F32" s="134">
        <f t="shared" si="31"/>
        <v>-15945</v>
      </c>
      <c r="G32" s="134">
        <f t="shared" si="12"/>
        <v>-0.27900199999930919</v>
      </c>
      <c r="I32" s="134">
        <f t="shared" si="13"/>
        <v>-0.27900199999930919</v>
      </c>
      <c r="P32" s="134">
        <f t="shared" si="14"/>
        <v>-0.25242018755533069</v>
      </c>
      <c r="Q32" s="185">
        <f t="shared" si="15"/>
        <v>11926.888999999999</v>
      </c>
      <c r="S32" s="70">
        <v>0.1</v>
      </c>
      <c r="Z32" s="134">
        <f t="shared" si="16"/>
        <v>-15945</v>
      </c>
      <c r="AA32" s="134">
        <f t="shared" si="17"/>
        <v>-0.26011439387870394</v>
      </c>
      <c r="AB32" s="134">
        <f t="shared" si="18"/>
        <v>-0.27130779367593594</v>
      </c>
      <c r="AC32" s="134">
        <f t="shared" si="19"/>
        <v>-2.6581812443978503E-2</v>
      </c>
      <c r="AD32" s="134">
        <f t="shared" si="29"/>
        <v>-1.8887606120605249E-2</v>
      </c>
      <c r="AE32" s="134">
        <f t="shared" si="20"/>
        <v>3.5674166496712485E-5</v>
      </c>
      <c r="AF32" s="134">
        <f t="shared" si="30"/>
        <v>-2.6581812443978503E-2</v>
      </c>
      <c r="AG32" s="70"/>
      <c r="AH32" s="134">
        <f t="shared" si="21"/>
        <v>-7.6942063233732417E-3</v>
      </c>
      <c r="AI32" s="134">
        <f t="shared" si="22"/>
        <v>0.53312718742247567</v>
      </c>
      <c r="AJ32" s="134">
        <f t="shared" si="23"/>
        <v>-0.87896134227604894</v>
      </c>
      <c r="AK32" s="134">
        <f t="shared" si="24"/>
        <v>-0.31141827336572858</v>
      </c>
      <c r="AL32" s="134">
        <f t="shared" si="25"/>
        <v>-2.5533384037563938</v>
      </c>
      <c r="AM32" s="134">
        <f t="shared" si="26"/>
        <v>-3.3012779170062294</v>
      </c>
      <c r="AN32" s="134">
        <f t="shared" si="27"/>
        <v>-8.3865742401135179</v>
      </c>
      <c r="AO32" s="134">
        <f t="shared" si="27"/>
        <v>-8.3863794217866197</v>
      </c>
      <c r="AP32" s="134">
        <f t="shared" si="27"/>
        <v>-8.387062914491958</v>
      </c>
      <c r="AQ32" s="134">
        <f t="shared" si="27"/>
        <v>-8.3846614764561878</v>
      </c>
      <c r="AR32" s="134">
        <f t="shared" si="27"/>
        <v>-8.3930561919982587</v>
      </c>
      <c r="AS32" s="134">
        <f t="shared" si="27"/>
        <v>-8.3631658156325486</v>
      </c>
      <c r="AT32" s="134">
        <f t="shared" si="27"/>
        <v>-8.4635740196326648</v>
      </c>
      <c r="AU32" s="134">
        <f t="shared" si="28"/>
        <v>-7.9030438675203198</v>
      </c>
      <c r="AW32" s="134">
        <v>-5000</v>
      </c>
      <c r="AX32" s="134">
        <f t="shared" si="0"/>
        <v>-5.4091427127028795E-2</v>
      </c>
      <c r="AY32" s="134">
        <f t="shared" si="1"/>
        <v>-4.6145198953618793E-2</v>
      </c>
      <c r="AZ32" s="134">
        <f t="shared" si="2"/>
        <v>-7.946228173410003E-3</v>
      </c>
      <c r="BA32" s="134">
        <f t="shared" si="3"/>
        <v>0.52858703334997204</v>
      </c>
      <c r="BB32" s="134">
        <f t="shared" si="4"/>
        <v>-0.88589612319928612</v>
      </c>
      <c r="BC32" s="134">
        <f t="shared" si="5"/>
        <v>-2.5680808083071551</v>
      </c>
      <c r="BD32" s="134">
        <f t="shared" si="6"/>
        <v>-3.391172861207302</v>
      </c>
      <c r="BE32" s="134">
        <f t="shared" si="10"/>
        <v>-2.1263748017752357</v>
      </c>
      <c r="BF32" s="134">
        <f t="shared" si="10"/>
        <v>-2.1261198763750282</v>
      </c>
      <c r="BG32" s="134">
        <f t="shared" si="10"/>
        <v>-2.1269808693546626</v>
      </c>
      <c r="BH32" s="134">
        <f t="shared" si="10"/>
        <v>-2.1240681109586288</v>
      </c>
      <c r="BI32" s="134">
        <f t="shared" si="10"/>
        <v>-2.1338676734646964</v>
      </c>
      <c r="BJ32" s="134">
        <f t="shared" si="10"/>
        <v>-2.1002536368326163</v>
      </c>
      <c r="BK32" s="134">
        <f t="shared" si="10"/>
        <v>-2.2089698913726306</v>
      </c>
      <c r="BL32" s="134">
        <f t="shared" si="8"/>
        <v>-1.6495017436012818</v>
      </c>
    </row>
    <row r="33" spans="1:64" s="134" customFormat="1" ht="12.95" customHeight="1" x14ac:dyDescent="0.2">
      <c r="A33" s="159" t="s">
        <v>104</v>
      </c>
      <c r="B33" s="164" t="s">
        <v>101</v>
      </c>
      <c r="C33" s="158">
        <v>26949.422999999999</v>
      </c>
      <c r="D33" s="158" t="s">
        <v>82</v>
      </c>
      <c r="E33" s="69">
        <f t="shared" si="11"/>
        <v>-15941.723605860832</v>
      </c>
      <c r="F33" s="134">
        <f t="shared" si="31"/>
        <v>-15941.5</v>
      </c>
      <c r="G33" s="134">
        <f t="shared" si="12"/>
        <v>-0.25626940000074683</v>
      </c>
      <c r="I33" s="134">
        <f t="shared" si="13"/>
        <v>-0.25626940000074683</v>
      </c>
      <c r="P33" s="134">
        <f t="shared" si="14"/>
        <v>-0.25233104660528716</v>
      </c>
      <c r="Q33" s="185">
        <f t="shared" si="15"/>
        <v>11930.922999999999</v>
      </c>
      <c r="S33" s="70">
        <v>0.1</v>
      </c>
      <c r="Z33" s="134">
        <f t="shared" si="16"/>
        <v>-15941.5</v>
      </c>
      <c r="AA33" s="134">
        <f t="shared" si="17"/>
        <v>-0.26000802586195115</v>
      </c>
      <c r="AB33" s="134">
        <f t="shared" si="18"/>
        <v>-0.24859242074408286</v>
      </c>
      <c r="AC33" s="134">
        <f t="shared" si="19"/>
        <v>-3.9383533954596706E-3</v>
      </c>
      <c r="AD33" s="134">
        <f t="shared" si="29"/>
        <v>3.7386258612043255E-3</v>
      </c>
      <c r="AE33" s="134">
        <f t="shared" si="20"/>
        <v>1.3977323330065785E-6</v>
      </c>
      <c r="AF33" s="134">
        <f t="shared" si="30"/>
        <v>-3.9383533954596706E-3</v>
      </c>
      <c r="AG33" s="70"/>
      <c r="AH33" s="134">
        <f t="shared" si="21"/>
        <v>-7.6769792566639813E-3</v>
      </c>
      <c r="AI33" s="134">
        <f t="shared" si="22"/>
        <v>0.53343996835733154</v>
      </c>
      <c r="AJ33" s="134">
        <f t="shared" si="23"/>
        <v>-0.87848227992543826</v>
      </c>
      <c r="AK33" s="134">
        <f t="shared" si="24"/>
        <v>-0.31188667971513639</v>
      </c>
      <c r="AL33" s="134">
        <f t="shared" si="25"/>
        <v>-2.5523347829539094</v>
      </c>
      <c r="AM33" s="134">
        <f t="shared" si="26"/>
        <v>-3.2953170325143391</v>
      </c>
      <c r="AN33" s="134">
        <f t="shared" si="27"/>
        <v>-8.3850165820474505</v>
      </c>
      <c r="AO33" s="134">
        <f t="shared" si="27"/>
        <v>-8.3848254117716454</v>
      </c>
      <c r="AP33" s="134">
        <f t="shared" si="27"/>
        <v>-8.3854978853344537</v>
      </c>
      <c r="AQ33" s="134">
        <f t="shared" si="27"/>
        <v>-8.3831289249072043</v>
      </c>
      <c r="AR33" s="134">
        <f t="shared" si="27"/>
        <v>-8.3914322363233715</v>
      </c>
      <c r="AS33" s="134">
        <f t="shared" si="27"/>
        <v>-8.3617903986806219</v>
      </c>
      <c r="AT33" s="134">
        <f t="shared" si="27"/>
        <v>-8.4616281759405005</v>
      </c>
      <c r="AU33" s="134">
        <f t="shared" si="28"/>
        <v>-7.9010441053061848</v>
      </c>
      <c r="AW33" s="134">
        <v>-4500</v>
      </c>
      <c r="AX33" s="134">
        <f t="shared" si="0"/>
        <v>-4.5434746743301696E-2</v>
      </c>
      <c r="AY33" s="134">
        <f t="shared" si="1"/>
        <v>-4.0185487766744805E-2</v>
      </c>
      <c r="AZ33" s="134">
        <f t="shared" si="2"/>
        <v>-5.2492589765568889E-3</v>
      </c>
      <c r="BA33" s="134">
        <f t="shared" si="3"/>
        <v>0.58097721533736935</v>
      </c>
      <c r="BB33" s="134">
        <f t="shared" si="4"/>
        <v>-0.80409175816718703</v>
      </c>
      <c r="BC33" s="134">
        <f t="shared" si="5"/>
        <v>-2.4138047207063944</v>
      </c>
      <c r="BD33" s="134">
        <f t="shared" si="6"/>
        <v>-2.6256707744055419</v>
      </c>
      <c r="BE33" s="134">
        <f t="shared" si="10"/>
        <v>-1.8956712809919241</v>
      </c>
      <c r="BF33" s="134">
        <f t="shared" si="10"/>
        <v>-1.8956674198587931</v>
      </c>
      <c r="BG33" s="134">
        <f t="shared" si="10"/>
        <v>-1.8956889741780474</v>
      </c>
      <c r="BH33" s="134">
        <f t="shared" si="10"/>
        <v>-1.8955686320905745</v>
      </c>
      <c r="BI33" s="134">
        <f t="shared" si="10"/>
        <v>-1.8962399769179865</v>
      </c>
      <c r="BJ33" s="134">
        <f t="shared" si="10"/>
        <v>-1.8924775292886333</v>
      </c>
      <c r="BK33" s="134">
        <f t="shared" si="10"/>
        <v>-1.9130491040004816</v>
      </c>
      <c r="BL33" s="134">
        <f t="shared" si="8"/>
        <v>-1.3638214272961635</v>
      </c>
    </row>
    <row r="34" spans="1:64" s="134" customFormat="1" ht="12.95" customHeight="1" x14ac:dyDescent="0.2">
      <c r="A34" s="159" t="s">
        <v>105</v>
      </c>
      <c r="B34" s="164" t="s">
        <v>102</v>
      </c>
      <c r="C34" s="158">
        <v>26952.294999999998</v>
      </c>
      <c r="D34" s="158" t="s">
        <v>82</v>
      </c>
      <c r="E34" s="69">
        <f t="shared" si="11"/>
        <v>-15939.217664721133</v>
      </c>
      <c r="F34" s="134">
        <f t="shared" si="31"/>
        <v>-15939</v>
      </c>
      <c r="G34" s="134">
        <f t="shared" si="12"/>
        <v>-0.24946040000213543</v>
      </c>
      <c r="I34" s="134">
        <f t="shared" si="13"/>
        <v>-0.24946040000213543</v>
      </c>
      <c r="P34" s="134">
        <f t="shared" si="14"/>
        <v>-0.25226738357685741</v>
      </c>
      <c r="Q34" s="185">
        <f t="shared" si="15"/>
        <v>11933.794999999998</v>
      </c>
      <c r="S34" s="70">
        <v>0.1</v>
      </c>
      <c r="Z34" s="134">
        <f t="shared" si="16"/>
        <v>-15939</v>
      </c>
      <c r="AA34" s="134">
        <f t="shared" si="17"/>
        <v>-0.25993204028028755</v>
      </c>
      <c r="AB34" s="134">
        <f t="shared" si="18"/>
        <v>-0.24179574329870532</v>
      </c>
      <c r="AC34" s="134">
        <f t="shared" si="19"/>
        <v>2.8069835747219773E-3</v>
      </c>
      <c r="AD34" s="134">
        <f t="shared" si="29"/>
        <v>1.0471640278152117E-2</v>
      </c>
      <c r="AE34" s="134">
        <f t="shared" si="20"/>
        <v>1.0965525011501776E-5</v>
      </c>
      <c r="AF34" s="134">
        <f t="shared" si="30"/>
        <v>2.8069835747219773E-3</v>
      </c>
      <c r="AG34" s="70"/>
      <c r="AH34" s="134">
        <f t="shared" si="21"/>
        <v>-7.6646567034301186E-3</v>
      </c>
      <c r="AI34" s="134">
        <f t="shared" si="22"/>
        <v>0.53366389454092134</v>
      </c>
      <c r="AJ34" s="134">
        <f t="shared" si="23"/>
        <v>-0.87813920830976089</v>
      </c>
      <c r="AK34" s="134">
        <f t="shared" si="24"/>
        <v>-0.31222139717738584</v>
      </c>
      <c r="AL34" s="134">
        <f t="shared" si="25"/>
        <v>-2.5516171951441318</v>
      </c>
      <c r="AM34" s="134">
        <f t="shared" si="26"/>
        <v>-3.291067079275976</v>
      </c>
      <c r="AN34" s="134">
        <f t="shared" si="27"/>
        <v>-8.3839034183921299</v>
      </c>
      <c r="AO34" s="134">
        <f t="shared" si="27"/>
        <v>-8.3837148236197336</v>
      </c>
      <c r="AP34" s="134">
        <f t="shared" si="27"/>
        <v>-8.3843794987104516</v>
      </c>
      <c r="AQ34" s="134">
        <f t="shared" si="27"/>
        <v>-8.3820335806303561</v>
      </c>
      <c r="AR34" s="134">
        <f t="shared" si="27"/>
        <v>-8.3902718714042965</v>
      </c>
      <c r="AS34" s="134">
        <f t="shared" si="27"/>
        <v>-8.3608073289539373</v>
      </c>
      <c r="AT34" s="134">
        <f t="shared" si="27"/>
        <v>-8.4602369150691086</v>
      </c>
      <c r="AU34" s="134">
        <f t="shared" si="28"/>
        <v>-7.8996157037246588</v>
      </c>
      <c r="AW34" s="134">
        <v>-4000</v>
      </c>
      <c r="AX34" s="134">
        <f t="shared" si="0"/>
        <v>-3.6444799482523549E-2</v>
      </c>
      <c r="AY34" s="134">
        <f t="shared" si="1"/>
        <v>-3.4528401387139376E-2</v>
      </c>
      <c r="AZ34" s="134">
        <f t="shared" si="2"/>
        <v>-1.9163980953841714E-3</v>
      </c>
      <c r="BA34" s="134">
        <f t="shared" si="3"/>
        <v>0.66014148449437604</v>
      </c>
      <c r="BB34" s="134">
        <f t="shared" si="4"/>
        <v>-0.67549852778943742</v>
      </c>
      <c r="BC34" s="134">
        <f t="shared" si="5"/>
        <v>-2.2212991520404559</v>
      </c>
      <c r="BD34" s="134">
        <f t="shared" si="6"/>
        <v>-2.0176277879188729</v>
      </c>
      <c r="BE34" s="134">
        <f t="shared" ref="BE34:BK67" si="32">$BL34+$AB$7*SIN(BF34)</f>
        <v>-1.6380768505637637</v>
      </c>
      <c r="BF34" s="134">
        <f t="shared" si="32"/>
        <v>-1.6380768532561019</v>
      </c>
      <c r="BG34" s="134">
        <f t="shared" si="32"/>
        <v>-1.638076781897515</v>
      </c>
      <c r="BH34" s="134">
        <f t="shared" si="32"/>
        <v>-1.6380786731827826</v>
      </c>
      <c r="BI34" s="134">
        <f t="shared" si="32"/>
        <v>-1.6380285286756302</v>
      </c>
      <c r="BJ34" s="134">
        <f t="shared" si="32"/>
        <v>-1.6393456461527753</v>
      </c>
      <c r="BK34" s="134">
        <f t="shared" si="32"/>
        <v>-1.5726080909687485</v>
      </c>
      <c r="BL34" s="134">
        <f t="shared" si="8"/>
        <v>-1.0781411109910453</v>
      </c>
    </row>
    <row r="35" spans="1:64" s="134" customFormat="1" ht="12.95" customHeight="1" x14ac:dyDescent="0.2">
      <c r="A35" s="159" t="s">
        <v>105</v>
      </c>
      <c r="B35" s="164" t="s">
        <v>102</v>
      </c>
      <c r="C35" s="158">
        <v>26984.382000000001</v>
      </c>
      <c r="D35" s="158" t="s">
        <v>82</v>
      </c>
      <c r="E35" s="69">
        <f t="shared" si="11"/>
        <v>-15911.220403805539</v>
      </c>
      <c r="F35" s="134">
        <f t="shared" si="31"/>
        <v>-15911</v>
      </c>
      <c r="G35" s="134">
        <f t="shared" si="12"/>
        <v>-0.25259960000039428</v>
      </c>
      <c r="I35" s="134">
        <f t="shared" si="13"/>
        <v>-0.25259960000039428</v>
      </c>
      <c r="P35" s="134">
        <f t="shared" si="14"/>
        <v>-0.25155487454161513</v>
      </c>
      <c r="Q35" s="185">
        <f t="shared" si="15"/>
        <v>11965.882000000001</v>
      </c>
      <c r="S35" s="70">
        <v>0.1</v>
      </c>
      <c r="Z35" s="134">
        <f t="shared" si="16"/>
        <v>-15911</v>
      </c>
      <c r="AA35" s="134">
        <f t="shared" si="17"/>
        <v>-0.2590805198457965</v>
      </c>
      <c r="AB35" s="134">
        <f t="shared" si="18"/>
        <v>-0.2450739546962129</v>
      </c>
      <c r="AC35" s="134">
        <f t="shared" si="19"/>
        <v>-1.0447254587791499E-3</v>
      </c>
      <c r="AD35" s="134">
        <f t="shared" si="29"/>
        <v>6.4809198454022221E-3</v>
      </c>
      <c r="AE35" s="134">
        <f t="shared" si="20"/>
        <v>4.2002322042528363E-6</v>
      </c>
      <c r="AF35" s="134">
        <f t="shared" si="30"/>
        <v>-1.0447254587791499E-3</v>
      </c>
      <c r="AG35" s="70"/>
      <c r="AH35" s="134">
        <f t="shared" si="21"/>
        <v>-7.5256453041813772E-3</v>
      </c>
      <c r="AI35" s="134">
        <f t="shared" si="22"/>
        <v>0.53620126432641557</v>
      </c>
      <c r="AJ35" s="134">
        <f t="shared" si="23"/>
        <v>-0.87424595361508561</v>
      </c>
      <c r="AK35" s="134">
        <f t="shared" si="24"/>
        <v>-0.315978317132243</v>
      </c>
      <c r="AL35" s="134">
        <f t="shared" si="25"/>
        <v>-2.5435390125877064</v>
      </c>
      <c r="AM35" s="134">
        <f t="shared" si="26"/>
        <v>-3.2439067376941724</v>
      </c>
      <c r="AN35" s="134">
        <f t="shared" si="27"/>
        <v>-8.3714043362650798</v>
      </c>
      <c r="AO35" s="134">
        <f t="shared" si="27"/>
        <v>-8.3712429071004699</v>
      </c>
      <c r="AP35" s="134">
        <f t="shared" si="27"/>
        <v>-8.3718243012103954</v>
      </c>
      <c r="AQ35" s="134">
        <f t="shared" si="27"/>
        <v>-8.3697275939132521</v>
      </c>
      <c r="AR35" s="134">
        <f t="shared" si="27"/>
        <v>-8.3772531423095629</v>
      </c>
      <c r="AS35" s="134">
        <f t="shared" si="27"/>
        <v>-8.3497601892604152</v>
      </c>
      <c r="AT35" s="134">
        <f t="shared" si="27"/>
        <v>-8.4445766294805775</v>
      </c>
      <c r="AU35" s="134">
        <f t="shared" si="28"/>
        <v>-7.8836176060115717</v>
      </c>
      <c r="AW35" s="134">
        <v>-3500</v>
      </c>
      <c r="AX35" s="134">
        <f t="shared" si="0"/>
        <v>-2.7072250200312176E-2</v>
      </c>
      <c r="AY35" s="134">
        <f t="shared" si="1"/>
        <v>-2.917393981480251E-2</v>
      </c>
      <c r="AZ35" s="134">
        <f t="shared" si="2"/>
        <v>2.1016896144903348E-3</v>
      </c>
      <c r="BA35" s="134">
        <f t="shared" si="3"/>
        <v>0.78663368047830162</v>
      </c>
      <c r="BB35" s="134">
        <f t="shared" si="4"/>
        <v>-0.46279234875508118</v>
      </c>
      <c r="BC35" s="134">
        <f t="shared" si="5"/>
        <v>-1.9608011557927294</v>
      </c>
      <c r="BD35" s="134">
        <f t="shared" si="6"/>
        <v>-1.4922500828317569</v>
      </c>
      <c r="BE35" s="134">
        <f t="shared" si="32"/>
        <v>-1.3386052221972475</v>
      </c>
      <c r="BF35" s="134">
        <f t="shared" si="32"/>
        <v>-1.3385988752143549</v>
      </c>
      <c r="BG35" s="134">
        <f t="shared" si="32"/>
        <v>-1.338549733256875</v>
      </c>
      <c r="BH35" s="134">
        <f t="shared" si="32"/>
        <v>-1.3381695932361759</v>
      </c>
      <c r="BI35" s="134">
        <f t="shared" si="32"/>
        <v>-1.3352493540504475</v>
      </c>
      <c r="BJ35" s="134">
        <f t="shared" si="32"/>
        <v>-1.3139004289242406</v>
      </c>
      <c r="BK35" s="134">
        <f t="shared" si="32"/>
        <v>-1.1920857374227944</v>
      </c>
      <c r="BL35" s="134">
        <f t="shared" si="8"/>
        <v>-0.79246079468592701</v>
      </c>
    </row>
    <row r="36" spans="1:64" s="134" customFormat="1" ht="12.95" customHeight="1" x14ac:dyDescent="0.2">
      <c r="A36" s="159" t="s">
        <v>106</v>
      </c>
      <c r="B36" s="164" t="s">
        <v>102</v>
      </c>
      <c r="C36" s="158">
        <v>27030.225999999999</v>
      </c>
      <c r="D36" s="158" t="s">
        <v>82</v>
      </c>
      <c r="E36" s="69">
        <f t="shared" si="11"/>
        <v>-15871.219580125724</v>
      </c>
      <c r="F36" s="134">
        <f t="shared" si="31"/>
        <v>-15871</v>
      </c>
      <c r="G36" s="134">
        <f t="shared" si="12"/>
        <v>-0.25165560000095866</v>
      </c>
      <c r="I36" s="134">
        <f t="shared" si="13"/>
        <v>-0.25165560000095866</v>
      </c>
      <c r="P36" s="134">
        <f t="shared" si="14"/>
        <v>-0.25053865077022058</v>
      </c>
      <c r="Q36" s="185">
        <f t="shared" si="15"/>
        <v>12011.725999999999</v>
      </c>
      <c r="S36" s="70">
        <v>0.1</v>
      </c>
      <c r="Z36" s="134">
        <f t="shared" si="16"/>
        <v>-15871</v>
      </c>
      <c r="AA36" s="134">
        <f t="shared" si="17"/>
        <v>-0.25786251283024192</v>
      </c>
      <c r="AB36" s="134">
        <f t="shared" si="18"/>
        <v>-0.24433173794093732</v>
      </c>
      <c r="AC36" s="134">
        <f t="shared" si="19"/>
        <v>-1.1169492307380735E-3</v>
      </c>
      <c r="AD36" s="134">
        <f t="shared" si="29"/>
        <v>6.206912829283262E-3</v>
      </c>
      <c r="AE36" s="134">
        <f t="shared" si="20"/>
        <v>3.8525766870321144E-6</v>
      </c>
      <c r="AF36" s="134">
        <f t="shared" si="30"/>
        <v>-1.1169492307380735E-3</v>
      </c>
      <c r="AG36" s="70"/>
      <c r="AH36" s="134">
        <f t="shared" si="21"/>
        <v>-7.3238620600213225E-3</v>
      </c>
      <c r="AI36" s="134">
        <f t="shared" si="22"/>
        <v>0.53992167084197329</v>
      </c>
      <c r="AJ36" s="134">
        <f t="shared" si="23"/>
        <v>-0.86851873850937034</v>
      </c>
      <c r="AK36" s="134">
        <f t="shared" si="24"/>
        <v>-0.32137127306170088</v>
      </c>
      <c r="AL36" s="134">
        <f t="shared" si="25"/>
        <v>-2.5318645271339908</v>
      </c>
      <c r="AM36" s="134">
        <f t="shared" si="26"/>
        <v>-3.1778938287334495</v>
      </c>
      <c r="AN36" s="134">
        <f t="shared" si="27"/>
        <v>-8.3534457369293591</v>
      </c>
      <c r="AO36" s="134">
        <f t="shared" si="27"/>
        <v>-8.353318045391914</v>
      </c>
      <c r="AP36" s="134">
        <f t="shared" si="27"/>
        <v>-8.3537930064305339</v>
      </c>
      <c r="AQ36" s="134">
        <f t="shared" si="27"/>
        <v>-8.3520242456834133</v>
      </c>
      <c r="AR36" s="134">
        <f t="shared" si="27"/>
        <v>-8.35858234194556</v>
      </c>
      <c r="AS36" s="134">
        <f t="shared" si="27"/>
        <v>-8.3338551646606689</v>
      </c>
      <c r="AT36" s="134">
        <f t="shared" si="27"/>
        <v>-8.4219557322491898</v>
      </c>
      <c r="AU36" s="134">
        <f t="shared" si="28"/>
        <v>-7.8607631807071625</v>
      </c>
      <c r="AW36" s="134">
        <v>-3000</v>
      </c>
      <c r="AX36" s="134">
        <f t="shared" si="0"/>
        <v>-1.7360671795987971E-2</v>
      </c>
      <c r="AY36" s="134">
        <f t="shared" si="1"/>
        <v>-2.4122103049734209E-2</v>
      </c>
      <c r="AZ36" s="134">
        <f t="shared" si="2"/>
        <v>6.7614312537462385E-3</v>
      </c>
      <c r="BA36" s="134">
        <f t="shared" si="3"/>
        <v>1.0038147974630238</v>
      </c>
      <c r="BB36" s="134">
        <f t="shared" si="4"/>
        <v>-8.4240252842903623E-2</v>
      </c>
      <c r="BC36" s="134">
        <f t="shared" si="5"/>
        <v>-1.5639987684336052</v>
      </c>
      <c r="BD36" s="134">
        <f t="shared" si="6"/>
        <v>-0.99322544078361952</v>
      </c>
      <c r="BE36" s="134">
        <f t="shared" si="32"/>
        <v>-0.96933933539772377</v>
      </c>
      <c r="BF36" s="134">
        <f t="shared" si="32"/>
        <v>-0.96882997554848171</v>
      </c>
      <c r="BG36" s="134">
        <f t="shared" si="32"/>
        <v>-0.96722902422739632</v>
      </c>
      <c r="BH36" s="134">
        <f t="shared" si="32"/>
        <v>-0.96222114270587322</v>
      </c>
      <c r="BI36" s="134">
        <f t="shared" si="32"/>
        <v>-0.94678292266010222</v>
      </c>
      <c r="BJ36" s="134">
        <f t="shared" si="32"/>
        <v>-0.9011334097770618</v>
      </c>
      <c r="BK36" s="134">
        <f t="shared" si="32"/>
        <v>-0.77916990957743448</v>
      </c>
      <c r="BL36" s="134">
        <f t="shared" si="8"/>
        <v>-0.50678047838080875</v>
      </c>
    </row>
    <row r="37" spans="1:64" s="134" customFormat="1" ht="12.95" customHeight="1" x14ac:dyDescent="0.2">
      <c r="A37" s="159" t="s">
        <v>104</v>
      </c>
      <c r="B37" s="164" t="s">
        <v>102</v>
      </c>
      <c r="C37" s="158">
        <v>27061.181</v>
      </c>
      <c r="D37" s="158" t="s">
        <v>82</v>
      </c>
      <c r="E37" s="69">
        <f t="shared" si="11"/>
        <v>-15844.210036957396</v>
      </c>
      <c r="F37" s="134">
        <f t="shared" si="31"/>
        <v>-15844</v>
      </c>
      <c r="G37" s="134">
        <f t="shared" si="12"/>
        <v>-0.24071840000033262</v>
      </c>
      <c r="I37" s="134">
        <f t="shared" si="13"/>
        <v>-0.24071840000033262</v>
      </c>
      <c r="P37" s="134">
        <f t="shared" si="14"/>
        <v>-0.24985379462108198</v>
      </c>
      <c r="Q37" s="185">
        <f t="shared" si="15"/>
        <v>12042.681</v>
      </c>
      <c r="S37" s="70">
        <v>0.1</v>
      </c>
      <c r="Z37" s="134">
        <f t="shared" si="16"/>
        <v>-15844</v>
      </c>
      <c r="AA37" s="134">
        <f t="shared" si="17"/>
        <v>-0.2570393147487729</v>
      </c>
      <c r="AB37" s="134">
        <f t="shared" si="18"/>
        <v>-0.23353287987264171</v>
      </c>
      <c r="AC37" s="134">
        <f t="shared" si="19"/>
        <v>9.1353946207493597E-3</v>
      </c>
      <c r="AD37" s="134">
        <f t="shared" si="29"/>
        <v>1.6320914748440274E-2</v>
      </c>
      <c r="AE37" s="134">
        <f t="shared" si="20"/>
        <v>2.6637225822585528E-5</v>
      </c>
      <c r="AF37" s="134">
        <f t="shared" si="30"/>
        <v>9.1353946207493597E-3</v>
      </c>
      <c r="AG37" s="70"/>
      <c r="AH37" s="134">
        <f t="shared" si="21"/>
        <v>-7.1855201276909021E-3</v>
      </c>
      <c r="AI37" s="134">
        <f t="shared" si="22"/>
        <v>0.54249833724785568</v>
      </c>
      <c r="AJ37" s="134">
        <f t="shared" si="23"/>
        <v>-0.86453965180101966</v>
      </c>
      <c r="AK37" s="134">
        <f t="shared" si="24"/>
        <v>-0.32502891054360539</v>
      </c>
      <c r="AL37" s="134">
        <f t="shared" si="25"/>
        <v>-2.5238922126948875</v>
      </c>
      <c r="AM37" s="134">
        <f t="shared" si="26"/>
        <v>-3.1342046382438356</v>
      </c>
      <c r="AN37" s="134">
        <f t="shared" ref="AN37:AT52" si="33">$AU37+$AB$7*SIN(AO37)</f>
        <v>-8.3412535387422739</v>
      </c>
      <c r="AO37" s="134">
        <f t="shared" si="33"/>
        <v>-8.3411455014240765</v>
      </c>
      <c r="AP37" s="134">
        <f t="shared" si="33"/>
        <v>-8.341556579944557</v>
      </c>
      <c r="AQ37" s="134">
        <f t="shared" si="33"/>
        <v>-8.3399907331926322</v>
      </c>
      <c r="AR37" s="134">
        <f t="shared" si="33"/>
        <v>-8.3459307061362207</v>
      </c>
      <c r="AS37" s="134">
        <f t="shared" si="33"/>
        <v>-8.3230314516813131</v>
      </c>
      <c r="AT37" s="134">
        <f t="shared" si="33"/>
        <v>-8.4065209279382618</v>
      </c>
      <c r="AU37" s="134">
        <f t="shared" si="28"/>
        <v>-7.8453364436266861</v>
      </c>
      <c r="AW37" s="134">
        <v>-2500</v>
      </c>
      <c r="AX37" s="134">
        <f t="shared" si="0"/>
        <v>-7.9179776080429871E-3</v>
      </c>
      <c r="AY37" s="134">
        <f t="shared" si="1"/>
        <v>-1.9372891091934463E-2</v>
      </c>
      <c r="AZ37" s="134">
        <f t="shared" si="2"/>
        <v>1.1454913483891476E-2</v>
      </c>
      <c r="BA37" s="134">
        <f t="shared" si="3"/>
        <v>1.3652596223599449</v>
      </c>
      <c r="BB37" s="134">
        <f t="shared" si="4"/>
        <v>0.57905042191781919</v>
      </c>
      <c r="BC37" s="134">
        <f t="shared" si="5"/>
        <v>-0.86209506332622976</v>
      </c>
      <c r="BD37" s="134">
        <f t="shared" si="6"/>
        <v>-0.45988949574418192</v>
      </c>
      <c r="BE37" s="134">
        <f t="shared" si="32"/>
        <v>-0.47829140617779098</v>
      </c>
      <c r="BF37" s="134">
        <f t="shared" si="32"/>
        <v>-0.47606307938330583</v>
      </c>
      <c r="BG37" s="134">
        <f t="shared" si="32"/>
        <v>-0.47160084766520477</v>
      </c>
      <c r="BH37" s="134">
        <f t="shared" si="32"/>
        <v>-0.46269551504258921</v>
      </c>
      <c r="BI37" s="134">
        <f t="shared" si="32"/>
        <v>-0.44503956578763126</v>
      </c>
      <c r="BJ37" s="134">
        <f t="shared" si="32"/>
        <v>-0.41046182424752109</v>
      </c>
      <c r="BK37" s="134">
        <f t="shared" si="32"/>
        <v>-0.34417427865855271</v>
      </c>
      <c r="BL37" s="134">
        <f t="shared" si="8"/>
        <v>-0.22110016207569072</v>
      </c>
    </row>
    <row r="38" spans="1:64" s="134" customFormat="1" ht="12.95" customHeight="1" x14ac:dyDescent="0.2">
      <c r="A38" s="159" t="s">
        <v>104</v>
      </c>
      <c r="B38" s="164" t="s">
        <v>102</v>
      </c>
      <c r="C38" s="158">
        <v>27329.377</v>
      </c>
      <c r="D38" s="158" t="s">
        <v>82</v>
      </c>
      <c r="E38" s="69">
        <f t="shared" si="11"/>
        <v>-15610.197714567719</v>
      </c>
      <c r="F38" s="134">
        <f t="shared" si="31"/>
        <v>-15610</v>
      </c>
      <c r="G38" s="134">
        <f t="shared" si="12"/>
        <v>-0.22659600000042701</v>
      </c>
      <c r="I38" s="134">
        <f t="shared" si="13"/>
        <v>-0.22659600000042701</v>
      </c>
      <c r="P38" s="134">
        <f t="shared" si="14"/>
        <v>-0.24395533967683869</v>
      </c>
      <c r="Q38" s="185">
        <f t="shared" si="15"/>
        <v>12310.877</v>
      </c>
      <c r="S38" s="70">
        <v>0.1</v>
      </c>
      <c r="Z38" s="134">
        <f t="shared" si="16"/>
        <v>-15610</v>
      </c>
      <c r="AA38" s="134">
        <f t="shared" si="17"/>
        <v>-0.24986827838635117</v>
      </c>
      <c r="AB38" s="134">
        <f t="shared" si="18"/>
        <v>-0.22068306129091453</v>
      </c>
      <c r="AC38" s="134">
        <f t="shared" si="19"/>
        <v>1.7359339676411678E-2</v>
      </c>
      <c r="AD38" s="134">
        <f t="shared" si="29"/>
        <v>2.3272278385924161E-2</v>
      </c>
      <c r="AE38" s="134">
        <f t="shared" si="20"/>
        <v>5.4159894127195292E-5</v>
      </c>
      <c r="AF38" s="134">
        <f t="shared" si="30"/>
        <v>1.7359339676411678E-2</v>
      </c>
      <c r="AG38" s="70"/>
      <c r="AH38" s="134">
        <f t="shared" si="21"/>
        <v>-5.9129387095124908E-3</v>
      </c>
      <c r="AI38" s="134">
        <f t="shared" si="22"/>
        <v>0.56725351851723549</v>
      </c>
      <c r="AJ38" s="134">
        <f t="shared" si="23"/>
        <v>-0.82584970528067447</v>
      </c>
      <c r="AK38" s="134">
        <f t="shared" si="24"/>
        <v>-0.35732624711099409</v>
      </c>
      <c r="AL38" s="134">
        <f t="shared" si="25"/>
        <v>-2.4513659662003686</v>
      </c>
      <c r="AM38" s="134">
        <f t="shared" si="26"/>
        <v>-2.7816370774772228</v>
      </c>
      <c r="AN38" s="134">
        <f t="shared" si="33"/>
        <v>-8.2330142643140913</v>
      </c>
      <c r="AO38" s="134">
        <f t="shared" si="33"/>
        <v>-8.2329977853092871</v>
      </c>
      <c r="AP38" s="134">
        <f t="shared" si="33"/>
        <v>-8.233077137027335</v>
      </c>
      <c r="AQ38" s="134">
        <f t="shared" si="33"/>
        <v>-8.232694887590247</v>
      </c>
      <c r="AR38" s="134">
        <f t="shared" si="33"/>
        <v>-8.234532882520643</v>
      </c>
      <c r="AS38" s="134">
        <f t="shared" si="33"/>
        <v>-8.225615944162298</v>
      </c>
      <c r="AT38" s="134">
        <f t="shared" si="33"/>
        <v>-8.2671676184525911</v>
      </c>
      <c r="AU38" s="134">
        <f t="shared" si="28"/>
        <v>-7.7116380555958921</v>
      </c>
      <c r="AW38" s="134">
        <v>-2000</v>
      </c>
      <c r="AX38" s="134">
        <f t="shared" si="0"/>
        <v>-1.4911159410226794E-3</v>
      </c>
      <c r="AY38" s="134">
        <f t="shared" si="1"/>
        <v>-1.4926303941403282E-2</v>
      </c>
      <c r="AZ38" s="134">
        <f t="shared" si="2"/>
        <v>1.3435188000380602E-2</v>
      </c>
      <c r="BA38" s="134">
        <f t="shared" si="3"/>
        <v>1.540484389406489</v>
      </c>
      <c r="BB38" s="134">
        <f t="shared" si="4"/>
        <v>0.98358316105187826</v>
      </c>
      <c r="BC38" s="134">
        <f t="shared" si="5"/>
        <v>0.27258723654662831</v>
      </c>
      <c r="BD38" s="134">
        <f t="shared" si="6"/>
        <v>0.13714386431406628</v>
      </c>
      <c r="BE38" s="134">
        <f t="shared" si="32"/>
        <v>0.14515882047843964</v>
      </c>
      <c r="BF38" s="134">
        <f t="shared" si="32"/>
        <v>0.14407937229752577</v>
      </c>
      <c r="BG38" s="134">
        <f t="shared" si="32"/>
        <v>0.14213606097378331</v>
      </c>
      <c r="BH38" s="134">
        <f t="shared" si="32"/>
        <v>0.13863890881904542</v>
      </c>
      <c r="BI38" s="134">
        <f t="shared" si="32"/>
        <v>0.13234975580424518</v>
      </c>
      <c r="BJ38" s="134">
        <f t="shared" si="32"/>
        <v>0.12105263275383114</v>
      </c>
      <c r="BK38" s="134">
        <f t="shared" si="32"/>
        <v>0.10079770209761707</v>
      </c>
      <c r="BL38" s="134">
        <f t="shared" si="8"/>
        <v>6.4580154229427533E-2</v>
      </c>
    </row>
    <row r="39" spans="1:64" s="134" customFormat="1" ht="12.95" customHeight="1" x14ac:dyDescent="0.2">
      <c r="A39" s="159" t="s">
        <v>104</v>
      </c>
      <c r="B39" s="164" t="s">
        <v>102</v>
      </c>
      <c r="C39" s="158">
        <v>27330.499</v>
      </c>
      <c r="D39" s="158" t="s">
        <v>82</v>
      </c>
      <c r="E39" s="69">
        <f t="shared" si="11"/>
        <v>-15609.218722242253</v>
      </c>
      <c r="F39" s="134">
        <f t="shared" si="31"/>
        <v>-15609</v>
      </c>
      <c r="G39" s="134">
        <f t="shared" si="12"/>
        <v>-0.25067240000134916</v>
      </c>
      <c r="I39" s="134">
        <f t="shared" si="13"/>
        <v>-0.25067240000134916</v>
      </c>
      <c r="P39" s="134">
        <f t="shared" si="14"/>
        <v>-0.24393027483808682</v>
      </c>
      <c r="Q39" s="185">
        <f t="shared" si="15"/>
        <v>12311.999</v>
      </c>
      <c r="S39" s="70">
        <v>0.1</v>
      </c>
      <c r="Z39" s="134">
        <f t="shared" si="16"/>
        <v>-15609</v>
      </c>
      <c r="AA39" s="134">
        <f t="shared" si="17"/>
        <v>-0.2498374870199089</v>
      </c>
      <c r="AB39" s="134">
        <f t="shared" si="18"/>
        <v>-0.24476518781952708</v>
      </c>
      <c r="AC39" s="134">
        <f t="shared" si="19"/>
        <v>-6.7421251632623358E-3</v>
      </c>
      <c r="AD39" s="134">
        <f t="shared" si="29"/>
        <v>-8.3491298144025561E-4</v>
      </c>
      <c r="AE39" s="134">
        <f t="shared" si="20"/>
        <v>6.9707968657745668E-8</v>
      </c>
      <c r="AF39" s="134">
        <f t="shared" si="30"/>
        <v>-6.7421251632623358E-3</v>
      </c>
      <c r="AG39" s="70"/>
      <c r="AH39" s="134">
        <f t="shared" si="21"/>
        <v>-5.907212181822088E-3</v>
      </c>
      <c r="AI39" s="134">
        <f t="shared" si="22"/>
        <v>0.56736943676851448</v>
      </c>
      <c r="AJ39" s="134">
        <f t="shared" si="23"/>
        <v>-0.82566676919937998</v>
      </c>
      <c r="AK39" s="134">
        <f t="shared" si="24"/>
        <v>-0.35746658566661521</v>
      </c>
      <c r="AL39" s="134">
        <f t="shared" si="25"/>
        <v>-2.451041625370558</v>
      </c>
      <c r="AM39" s="134">
        <f t="shared" si="26"/>
        <v>-2.7802207515846917</v>
      </c>
      <c r="AN39" s="134">
        <f t="shared" si="33"/>
        <v>-8.2325410687145162</v>
      </c>
      <c r="AO39" s="134">
        <f t="shared" si="33"/>
        <v>-8.2325247610338863</v>
      </c>
      <c r="AP39" s="134">
        <f t="shared" si="33"/>
        <v>-8.2326033812174977</v>
      </c>
      <c r="AQ39" s="134">
        <f t="shared" si="33"/>
        <v>-8.2322242059299668</v>
      </c>
      <c r="AR39" s="134">
        <f t="shared" si="33"/>
        <v>-8.2340496016591906</v>
      </c>
      <c r="AS39" s="134">
        <f t="shared" si="33"/>
        <v>-8.2251835071884507</v>
      </c>
      <c r="AT39" s="134">
        <f t="shared" si="33"/>
        <v>-8.2665506785531857</v>
      </c>
      <c r="AU39" s="134">
        <f t="shared" si="28"/>
        <v>-7.7110666949632813</v>
      </c>
      <c r="AW39" s="134">
        <v>-1500</v>
      </c>
      <c r="AX39" s="134">
        <f t="shared" si="0"/>
        <v>-1.1297220389221152E-5</v>
      </c>
      <c r="AY39" s="134">
        <f t="shared" si="1"/>
        <v>-1.0782341598140661E-2</v>
      </c>
      <c r="AZ39" s="134">
        <f t="shared" si="2"/>
        <v>1.077104437775144E-2</v>
      </c>
      <c r="BA39" s="134">
        <f t="shared" si="3"/>
        <v>1.1854909261832081</v>
      </c>
      <c r="BB39" s="134">
        <f t="shared" si="4"/>
        <v>0.41504721980877674</v>
      </c>
      <c r="BC39" s="134">
        <f t="shared" si="5"/>
        <v>1.2339393878853822</v>
      </c>
      <c r="BD39" s="134">
        <f t="shared" si="6"/>
        <v>0.70934411796102215</v>
      </c>
      <c r="BE39" s="134">
        <f t="shared" si="32"/>
        <v>0.71939994354871062</v>
      </c>
      <c r="BF39" s="134">
        <f t="shared" si="32"/>
        <v>0.71784331580194372</v>
      </c>
      <c r="BG39" s="134">
        <f t="shared" si="32"/>
        <v>0.7141667536811267</v>
      </c>
      <c r="BH39" s="134">
        <f t="shared" si="32"/>
        <v>0.70552925187139204</v>
      </c>
      <c r="BI39" s="134">
        <f t="shared" si="32"/>
        <v>0.68548152895987258</v>
      </c>
      <c r="BJ39" s="134">
        <f t="shared" si="32"/>
        <v>0.6401593336857262</v>
      </c>
      <c r="BK39" s="134">
        <f t="shared" si="32"/>
        <v>0.54283389962158712</v>
      </c>
      <c r="BL39" s="134">
        <f t="shared" si="8"/>
        <v>0.35026047053454579</v>
      </c>
    </row>
    <row r="40" spans="1:64" s="134" customFormat="1" ht="12.95" customHeight="1" x14ac:dyDescent="0.2">
      <c r="A40" s="159" t="s">
        <v>107</v>
      </c>
      <c r="B40" s="164" t="s">
        <v>102</v>
      </c>
      <c r="C40" s="158">
        <v>27368.315999999999</v>
      </c>
      <c r="D40" s="158" t="s">
        <v>82</v>
      </c>
      <c r="E40" s="69">
        <f t="shared" si="11"/>
        <v>-15576.221794637775</v>
      </c>
      <c r="F40" s="134">
        <f t="shared" si="31"/>
        <v>-15576</v>
      </c>
      <c r="G40" s="134">
        <f t="shared" si="12"/>
        <v>-0.25419360000159941</v>
      </c>
      <c r="I40" s="134">
        <f t="shared" si="13"/>
        <v>-0.25419360000159941</v>
      </c>
      <c r="P40" s="134">
        <f t="shared" si="14"/>
        <v>-0.2431038142493423</v>
      </c>
      <c r="Q40" s="185">
        <f t="shared" si="15"/>
        <v>12349.815999999999</v>
      </c>
      <c r="S40" s="70">
        <v>0.1</v>
      </c>
      <c r="Z40" s="134">
        <f t="shared" si="16"/>
        <v>-15576</v>
      </c>
      <c r="AA40" s="134">
        <f t="shared" si="17"/>
        <v>-0.24882065113392179</v>
      </c>
      <c r="AB40" s="134">
        <f t="shared" si="18"/>
        <v>-0.24847676311701991</v>
      </c>
      <c r="AC40" s="134">
        <f t="shared" si="19"/>
        <v>-1.1089785752257109E-2</v>
      </c>
      <c r="AD40" s="134">
        <f t="shared" si="29"/>
        <v>-5.3729488676776127E-3</v>
      </c>
      <c r="AE40" s="134">
        <f t="shared" si="20"/>
        <v>2.8868579534678143E-6</v>
      </c>
      <c r="AF40" s="134">
        <f t="shared" si="30"/>
        <v>-1.1089785752257109E-2</v>
      </c>
      <c r="AG40" s="70"/>
      <c r="AH40" s="134">
        <f t="shared" si="21"/>
        <v>-5.7168368845795072E-3</v>
      </c>
      <c r="AI40" s="134">
        <f t="shared" si="22"/>
        <v>0.57124738940872555</v>
      </c>
      <c r="AJ40" s="134">
        <f t="shared" si="23"/>
        <v>-0.81953823755991806</v>
      </c>
      <c r="AK40" s="134">
        <f t="shared" si="24"/>
        <v>-0.36210877236171285</v>
      </c>
      <c r="AL40" s="134">
        <f t="shared" si="25"/>
        <v>-2.440263282131891</v>
      </c>
      <c r="AM40" s="134">
        <f t="shared" si="26"/>
        <v>-2.7338693298470091</v>
      </c>
      <c r="AN40" s="134">
        <f t="shared" si="33"/>
        <v>-8.2168710358425638</v>
      </c>
      <c r="AO40" s="134">
        <f t="shared" si="33"/>
        <v>-8.2168596955220536</v>
      </c>
      <c r="AP40" s="134">
        <f t="shared" si="33"/>
        <v>-8.2169166179898365</v>
      </c>
      <c r="AQ40" s="134">
        <f t="shared" si="33"/>
        <v>-8.2166308108831494</v>
      </c>
      <c r="AR40" s="134">
        <f t="shared" si="33"/>
        <v>-8.2180636807521719</v>
      </c>
      <c r="AS40" s="134">
        <f t="shared" si="33"/>
        <v>-8.2108247977989013</v>
      </c>
      <c r="AT40" s="134">
        <f t="shared" si="33"/>
        <v>-8.2460900226104226</v>
      </c>
      <c r="AU40" s="134">
        <f t="shared" si="28"/>
        <v>-7.692211794087144</v>
      </c>
      <c r="AW40" s="134">
        <v>-1000</v>
      </c>
      <c r="AX40" s="134">
        <f t="shared" si="0"/>
        <v>-4.9977340741721044E-4</v>
      </c>
      <c r="AY40" s="134">
        <f t="shared" si="1"/>
        <v>-6.9410040621466027E-3</v>
      </c>
      <c r="AZ40" s="134">
        <f t="shared" si="2"/>
        <v>6.4412306547293923E-3</v>
      </c>
      <c r="BA40" s="134">
        <f t="shared" si="3"/>
        <v>0.89021301367896133</v>
      </c>
      <c r="BB40" s="134">
        <f t="shared" si="4"/>
        <v>-0.10556204053525022</v>
      </c>
      <c r="BC40" s="134">
        <f t="shared" si="5"/>
        <v>1.7676931741322643</v>
      </c>
      <c r="BD40" s="134">
        <f t="shared" si="6"/>
        <v>1.2191837125399714</v>
      </c>
      <c r="BE40" s="134">
        <f t="shared" si="32"/>
        <v>1.1476142219934673</v>
      </c>
      <c r="BF40" s="134">
        <f t="shared" si="32"/>
        <v>1.1475001963009219</v>
      </c>
      <c r="BG40" s="134">
        <f t="shared" si="32"/>
        <v>1.1470058330793829</v>
      </c>
      <c r="BH40" s="134">
        <f t="shared" si="32"/>
        <v>1.1448687351984925</v>
      </c>
      <c r="BI40" s="134">
        <f t="shared" si="32"/>
        <v>1.1357436126917493</v>
      </c>
      <c r="BJ40" s="134">
        <f t="shared" si="32"/>
        <v>1.0986363078898984</v>
      </c>
      <c r="BK40" s="134">
        <f t="shared" si="32"/>
        <v>0.96926015452496594</v>
      </c>
      <c r="BL40" s="134">
        <f t="shared" si="8"/>
        <v>0.63594078683966404</v>
      </c>
    </row>
    <row r="41" spans="1:64" s="134" customFormat="1" ht="12.95" customHeight="1" x14ac:dyDescent="0.2">
      <c r="A41" s="159" t="s">
        <v>107</v>
      </c>
      <c r="B41" s="164" t="s">
        <v>102</v>
      </c>
      <c r="C41" s="158">
        <v>27369.462</v>
      </c>
      <c r="D41" s="158" t="s">
        <v>82</v>
      </c>
      <c r="E41" s="69">
        <f t="shared" si="11"/>
        <v>-15575.221861299999</v>
      </c>
      <c r="F41" s="134">
        <f t="shared" si="31"/>
        <v>-15575</v>
      </c>
      <c r="G41" s="134">
        <f t="shared" si="12"/>
        <v>-0.25427000000127009</v>
      </c>
      <c r="I41" s="134">
        <f t="shared" si="13"/>
        <v>-0.25427000000127009</v>
      </c>
      <c r="P41" s="134">
        <f t="shared" si="14"/>
        <v>-0.24307879056756421</v>
      </c>
      <c r="Q41" s="185">
        <f t="shared" si="15"/>
        <v>12350.962</v>
      </c>
      <c r="S41" s="70">
        <v>0.1</v>
      </c>
      <c r="Z41" s="134">
        <f t="shared" si="16"/>
        <v>-15575</v>
      </c>
      <c r="AA41" s="134">
        <f t="shared" si="17"/>
        <v>-0.24878981598680386</v>
      </c>
      <c r="AB41" s="134">
        <f t="shared" si="18"/>
        <v>-0.24855897458203044</v>
      </c>
      <c r="AC41" s="134">
        <f t="shared" si="19"/>
        <v>-1.1191209433705884E-2</v>
      </c>
      <c r="AD41" s="134">
        <f t="shared" si="29"/>
        <v>-5.4801840144662328E-3</v>
      </c>
      <c r="AE41" s="134">
        <f t="shared" si="20"/>
        <v>3.0032416832411236E-6</v>
      </c>
      <c r="AF41" s="134">
        <f t="shared" si="30"/>
        <v>-1.1191209433705884E-2</v>
      </c>
      <c r="AG41" s="70"/>
      <c r="AH41" s="134">
        <f t="shared" si="21"/>
        <v>-5.711025419239641E-3</v>
      </c>
      <c r="AI41" s="134">
        <f t="shared" si="22"/>
        <v>0.57136651716583897</v>
      </c>
      <c r="AJ41" s="134">
        <f t="shared" si="23"/>
        <v>-0.81934971441014082</v>
      </c>
      <c r="AK41" s="134">
        <f t="shared" si="24"/>
        <v>-0.3622497777826742</v>
      </c>
      <c r="AL41" s="134">
        <f t="shared" si="25"/>
        <v>-2.4399343628252419</v>
      </c>
      <c r="AM41" s="134">
        <f t="shared" si="26"/>
        <v>-2.7324763182186511</v>
      </c>
      <c r="AN41" s="134">
        <f t="shared" si="33"/>
        <v>-8.2163945165368606</v>
      </c>
      <c r="AO41" s="134">
        <f t="shared" si="33"/>
        <v>-8.2163833071910624</v>
      </c>
      <c r="AP41" s="134">
        <f t="shared" si="33"/>
        <v>-8.2164396429610527</v>
      </c>
      <c r="AQ41" s="134">
        <f t="shared" si="33"/>
        <v>-8.2161564267196248</v>
      </c>
      <c r="AR41" s="134">
        <f t="shared" si="33"/>
        <v>-8.2175781022149152</v>
      </c>
      <c r="AS41" s="134">
        <f t="shared" si="33"/>
        <v>-8.210386964384643</v>
      </c>
      <c r="AT41" s="134">
        <f t="shared" si="33"/>
        <v>-8.2454669259062516</v>
      </c>
      <c r="AU41" s="134">
        <f t="shared" si="28"/>
        <v>-7.6916404334545332</v>
      </c>
      <c r="AW41" s="134">
        <v>-500</v>
      </c>
      <c r="AX41" s="134">
        <f t="shared" si="0"/>
        <v>-1.1801715861418931E-3</v>
      </c>
      <c r="AY41" s="134">
        <f t="shared" si="1"/>
        <v>-3.4022913334211045E-3</v>
      </c>
      <c r="AZ41" s="134">
        <f t="shared" si="2"/>
        <v>2.2221197472792114E-3</v>
      </c>
      <c r="BA41" s="134">
        <f t="shared" si="3"/>
        <v>0.72154586327685521</v>
      </c>
      <c r="BB41" s="134">
        <f t="shared" si="4"/>
        <v>-0.41509372428266827</v>
      </c>
      <c r="BC41" s="134">
        <f t="shared" si="5"/>
        <v>2.0899799108863628</v>
      </c>
      <c r="BD41" s="134">
        <f t="shared" si="6"/>
        <v>1.7232540461600983</v>
      </c>
      <c r="BE41" s="134">
        <f t="shared" si="32"/>
        <v>1.4805423809002805</v>
      </c>
      <c r="BF41" s="134">
        <f t="shared" si="32"/>
        <v>1.4805423210495976</v>
      </c>
      <c r="BG41" s="134">
        <f t="shared" si="32"/>
        <v>1.4805411378236859</v>
      </c>
      <c r="BH41" s="134">
        <f t="shared" si="32"/>
        <v>1.4805177490592749</v>
      </c>
      <c r="BI41" s="134">
        <f t="shared" si="32"/>
        <v>1.4800566585815376</v>
      </c>
      <c r="BJ41" s="134">
        <f t="shared" si="32"/>
        <v>1.4714012321736682</v>
      </c>
      <c r="BK41" s="134">
        <f t="shared" si="32"/>
        <v>1.3686676445417958</v>
      </c>
      <c r="BL41" s="134">
        <f t="shared" si="8"/>
        <v>0.92162110314478229</v>
      </c>
    </row>
    <row r="42" spans="1:64" s="134" customFormat="1" ht="12.95" customHeight="1" x14ac:dyDescent="0.2">
      <c r="A42" s="159" t="s">
        <v>107</v>
      </c>
      <c r="B42" s="164" t="s">
        <v>102</v>
      </c>
      <c r="C42" s="158">
        <v>27384.358</v>
      </c>
      <c r="D42" s="158" t="s">
        <v>82</v>
      </c>
      <c r="E42" s="69">
        <f t="shared" si="11"/>
        <v>-15562.22447299325</v>
      </c>
      <c r="F42" s="134">
        <f t="shared" si="31"/>
        <v>-15562</v>
      </c>
      <c r="G42" s="134">
        <f t="shared" si="12"/>
        <v>-0.25726320000103442</v>
      </c>
      <c r="I42" s="134">
        <f t="shared" si="13"/>
        <v>-0.25726320000103442</v>
      </c>
      <c r="P42" s="134">
        <f t="shared" si="14"/>
        <v>-0.24275359285987885</v>
      </c>
      <c r="Q42" s="185">
        <f t="shared" si="15"/>
        <v>12365.858</v>
      </c>
      <c r="S42" s="70">
        <v>0.1</v>
      </c>
      <c r="Z42" s="134">
        <f t="shared" si="16"/>
        <v>-15562</v>
      </c>
      <c r="AA42" s="134">
        <f t="shared" si="17"/>
        <v>-0.24838884094699654</v>
      </c>
      <c r="AB42" s="134">
        <f t="shared" si="18"/>
        <v>-0.25162795191391674</v>
      </c>
      <c r="AC42" s="134">
        <f t="shared" si="19"/>
        <v>-1.4509607141155567E-2</v>
      </c>
      <c r="AD42" s="134">
        <f t="shared" si="29"/>
        <v>-8.8743590540378836E-3</v>
      </c>
      <c r="AE42" s="134">
        <f t="shared" si="20"/>
        <v>7.8754248619984167E-6</v>
      </c>
      <c r="AF42" s="134">
        <f t="shared" si="30"/>
        <v>-1.4509607141155567E-2</v>
      </c>
      <c r="AG42" s="70"/>
      <c r="AH42" s="134">
        <f t="shared" si="21"/>
        <v>-5.6352480871176818E-3</v>
      </c>
      <c r="AI42" s="134">
        <f t="shared" si="22"/>
        <v>0.57292395357872672</v>
      </c>
      <c r="AJ42" s="134">
        <f t="shared" si="23"/>
        <v>-0.81688362961204097</v>
      </c>
      <c r="AK42" s="134">
        <f t="shared" si="24"/>
        <v>-0.36408462571676142</v>
      </c>
      <c r="AL42" s="134">
        <f t="shared" si="25"/>
        <v>-2.4356458862819905</v>
      </c>
      <c r="AM42" s="134">
        <f t="shared" si="26"/>
        <v>-2.714428000667815</v>
      </c>
      <c r="AN42" s="134">
        <f t="shared" si="33"/>
        <v>-8.2101907112469945</v>
      </c>
      <c r="AO42" s="134">
        <f t="shared" si="33"/>
        <v>-8.2101811085928436</v>
      </c>
      <c r="AP42" s="134">
        <f t="shared" si="33"/>
        <v>-8.2102301734333327</v>
      </c>
      <c r="AQ42" s="134">
        <f t="shared" si="33"/>
        <v>-8.2099794082595796</v>
      </c>
      <c r="AR42" s="134">
        <f t="shared" si="33"/>
        <v>-8.2112592722223425</v>
      </c>
      <c r="AS42" s="134">
        <f t="shared" si="33"/>
        <v>-8.2046802360089597</v>
      </c>
      <c r="AT42" s="134">
        <f t="shared" si="33"/>
        <v>-8.2373502223350581</v>
      </c>
      <c r="AU42" s="134">
        <f t="shared" si="28"/>
        <v>-7.6842127452306004</v>
      </c>
      <c r="AW42" s="134">
        <v>0</v>
      </c>
      <c r="AX42" s="134">
        <f t="shared" si="0"/>
        <v>-1.6760094105673722E-3</v>
      </c>
      <c r="AY42" s="134">
        <f t="shared" si="1"/>
        <v>-1.6620341196416796E-4</v>
      </c>
      <c r="AZ42" s="134">
        <f t="shared" si="2"/>
        <v>-1.5098059986032042E-3</v>
      </c>
      <c r="BA42" s="134">
        <f t="shared" si="3"/>
        <v>0.62006700819142502</v>
      </c>
      <c r="BB42" s="134">
        <f t="shared" si="4"/>
        <v>-0.60720133689397893</v>
      </c>
      <c r="BC42" s="134">
        <f t="shared" si="5"/>
        <v>2.3144675880877479</v>
      </c>
      <c r="BD42" s="134">
        <f t="shared" si="6"/>
        <v>2.2785619375646853</v>
      </c>
      <c r="BE42" s="134">
        <f t="shared" si="32"/>
        <v>1.7586352772318958</v>
      </c>
      <c r="BF42" s="134">
        <f t="shared" si="32"/>
        <v>1.7586356271917829</v>
      </c>
      <c r="BG42" s="134">
        <f t="shared" si="32"/>
        <v>1.7586322877747436</v>
      </c>
      <c r="BH42" s="134">
        <f t="shared" si="32"/>
        <v>1.758664151053658</v>
      </c>
      <c r="BI42" s="134">
        <f t="shared" si="32"/>
        <v>1.7583599073955511</v>
      </c>
      <c r="BJ42" s="134">
        <f t="shared" si="32"/>
        <v>1.7612453493803779</v>
      </c>
      <c r="BK42" s="134">
        <f t="shared" si="32"/>
        <v>1.7318376801339712</v>
      </c>
      <c r="BL42" s="134">
        <f t="shared" si="8"/>
        <v>1.2073014194499005</v>
      </c>
    </row>
    <row r="43" spans="1:64" s="134" customFormat="1" ht="12.95" customHeight="1" x14ac:dyDescent="0.2">
      <c r="A43" s="159" t="s">
        <v>107</v>
      </c>
      <c r="B43" s="164" t="s">
        <v>102</v>
      </c>
      <c r="C43" s="158">
        <v>27636.499</v>
      </c>
      <c r="D43" s="158" t="s">
        <v>82</v>
      </c>
      <c r="E43" s="69">
        <f t="shared" si="11"/>
        <v>-15342.220815296432</v>
      </c>
      <c r="F43" s="134">
        <f t="shared" si="31"/>
        <v>-15342</v>
      </c>
      <c r="G43" s="134">
        <f t="shared" si="12"/>
        <v>-0.25307120000070427</v>
      </c>
      <c r="I43" s="134">
        <f t="shared" si="13"/>
        <v>-0.25307120000070427</v>
      </c>
      <c r="P43" s="134">
        <f t="shared" si="14"/>
        <v>-0.23728127213275274</v>
      </c>
      <c r="Q43" s="185">
        <f t="shared" si="15"/>
        <v>12617.999</v>
      </c>
      <c r="S43" s="70">
        <v>0.1</v>
      </c>
      <c r="Z43" s="134">
        <f t="shared" si="16"/>
        <v>-15342</v>
      </c>
      <c r="AA43" s="134">
        <f t="shared" si="17"/>
        <v>-0.24156887064083782</v>
      </c>
      <c r="AB43" s="134">
        <f t="shared" si="18"/>
        <v>-0.24878360149261919</v>
      </c>
      <c r="AC43" s="134">
        <f t="shared" si="19"/>
        <v>-1.5789927867951525E-2</v>
      </c>
      <c r="AD43" s="134">
        <f t="shared" si="29"/>
        <v>-1.1502329359866448E-2</v>
      </c>
      <c r="AE43" s="134">
        <f t="shared" si="20"/>
        <v>1.3230358070284569E-5</v>
      </c>
      <c r="AF43" s="134">
        <f t="shared" si="30"/>
        <v>-1.5789927867951525E-2</v>
      </c>
      <c r="AG43" s="70"/>
      <c r="AH43" s="134">
        <f t="shared" si="21"/>
        <v>-4.2875985080850724E-3</v>
      </c>
      <c r="AI43" s="134">
        <f t="shared" si="22"/>
        <v>0.60196104706243969</v>
      </c>
      <c r="AJ43" s="134">
        <f t="shared" si="23"/>
        <v>-0.77047221287923395</v>
      </c>
      <c r="AK43" s="134">
        <f t="shared" si="24"/>
        <v>-0.39562173354671815</v>
      </c>
      <c r="AL43" s="134">
        <f t="shared" si="25"/>
        <v>-2.3592401392436044</v>
      </c>
      <c r="AM43" s="134">
        <f t="shared" si="26"/>
        <v>-2.424650437110655</v>
      </c>
      <c r="AN43" s="134">
        <f t="shared" si="33"/>
        <v>-8.1024801485955056</v>
      </c>
      <c r="AO43" s="134">
        <f t="shared" si="33"/>
        <v>-8.1024805473252073</v>
      </c>
      <c r="AP43" s="134">
        <f t="shared" si="33"/>
        <v>-8.1024776585506117</v>
      </c>
      <c r="AQ43" s="134">
        <f t="shared" si="33"/>
        <v>-8.1024985868185322</v>
      </c>
      <c r="AR43" s="134">
        <f t="shared" si="33"/>
        <v>-8.102346929000241</v>
      </c>
      <c r="AS43" s="134">
        <f t="shared" si="33"/>
        <v>-8.1034438819211356</v>
      </c>
      <c r="AT43" s="134">
        <f t="shared" si="33"/>
        <v>-8.0953995316977299</v>
      </c>
      <c r="AU43" s="134">
        <f t="shared" si="28"/>
        <v>-7.5585134060563481</v>
      </c>
      <c r="AW43" s="134">
        <v>500</v>
      </c>
      <c r="AX43" s="134">
        <f t="shared" si="0"/>
        <v>-1.9313969352550094E-3</v>
      </c>
      <c r="AY43" s="134">
        <f t="shared" si="1"/>
        <v>2.7672597022242074E-3</v>
      </c>
      <c r="AZ43" s="134">
        <f t="shared" si="2"/>
        <v>-4.6986566374792168E-3</v>
      </c>
      <c r="BA43" s="134">
        <f t="shared" si="3"/>
        <v>0.55473755122846291</v>
      </c>
      <c r="BB43" s="134">
        <f t="shared" si="4"/>
        <v>-0.73471245623898607</v>
      </c>
      <c r="BC43" s="134">
        <f t="shared" si="5"/>
        <v>2.4871768060815009</v>
      </c>
      <c r="BD43" s="134">
        <f t="shared" si="6"/>
        <v>2.9463048757361627</v>
      </c>
      <c r="BE43" s="134">
        <f t="shared" si="32"/>
        <v>2.0026698424341101</v>
      </c>
      <c r="BF43" s="134">
        <f t="shared" si="32"/>
        <v>2.0026239802469772</v>
      </c>
      <c r="BG43" s="134">
        <f t="shared" si="32"/>
        <v>2.0028191951092804</v>
      </c>
      <c r="BH43" s="134">
        <f t="shared" si="32"/>
        <v>2.0019876785859974</v>
      </c>
      <c r="BI43" s="134">
        <f t="shared" si="32"/>
        <v>2.0055191718357852</v>
      </c>
      <c r="BJ43" s="134">
        <f t="shared" si="32"/>
        <v>1.9903287600012765</v>
      </c>
      <c r="BK43" s="134">
        <f t="shared" si="32"/>
        <v>2.0524889686148984</v>
      </c>
      <c r="BL43" s="134">
        <f t="shared" si="8"/>
        <v>1.4929817357550188</v>
      </c>
    </row>
    <row r="44" spans="1:64" s="134" customFormat="1" ht="12.95" customHeight="1" x14ac:dyDescent="0.2">
      <c r="A44" s="159" t="s">
        <v>107</v>
      </c>
      <c r="B44" s="164" t="s">
        <v>102</v>
      </c>
      <c r="C44" s="158">
        <v>27713.275000000001</v>
      </c>
      <c r="D44" s="158" t="s">
        <v>82</v>
      </c>
      <c r="E44" s="69">
        <f t="shared" si="11"/>
        <v>-15275.230516918418</v>
      </c>
      <c r="F44" s="134">
        <f t="shared" si="31"/>
        <v>-15275</v>
      </c>
      <c r="G44" s="134">
        <f t="shared" si="12"/>
        <v>-0.26418999999805237</v>
      </c>
      <c r="I44" s="134">
        <f t="shared" si="13"/>
        <v>-0.26418999999805237</v>
      </c>
      <c r="P44" s="134">
        <f t="shared" si="14"/>
        <v>-0.23562634007432953</v>
      </c>
      <c r="Q44" s="185">
        <f t="shared" si="15"/>
        <v>12694.775000000001</v>
      </c>
      <c r="S44" s="70">
        <v>0.1</v>
      </c>
      <c r="Z44" s="134">
        <f t="shared" si="16"/>
        <v>-15275</v>
      </c>
      <c r="AA44" s="134">
        <f t="shared" si="17"/>
        <v>-0.23947857430782887</v>
      </c>
      <c r="AB44" s="134">
        <f t="shared" si="18"/>
        <v>-0.26033776576455303</v>
      </c>
      <c r="AC44" s="134">
        <f t="shared" si="19"/>
        <v>-2.8563659923722839E-2</v>
      </c>
      <c r="AD44" s="134">
        <f t="shared" si="29"/>
        <v>-2.4711425690223499E-2</v>
      </c>
      <c r="AE44" s="134">
        <f t="shared" si="20"/>
        <v>6.1065455964343795E-5</v>
      </c>
      <c r="AF44" s="134">
        <f t="shared" si="30"/>
        <v>-2.8563659923722839E-2</v>
      </c>
      <c r="AG44" s="70"/>
      <c r="AH44" s="134">
        <f t="shared" si="21"/>
        <v>-3.8522342334993279E-3</v>
      </c>
      <c r="AI44" s="134">
        <f t="shared" si="22"/>
        <v>0.61192136410428843</v>
      </c>
      <c r="AJ44" s="134">
        <f t="shared" si="23"/>
        <v>-0.75438302801948365</v>
      </c>
      <c r="AK44" s="134">
        <f t="shared" si="24"/>
        <v>-0.40539676425874893</v>
      </c>
      <c r="AL44" s="134">
        <f t="shared" si="25"/>
        <v>-2.334372289706407</v>
      </c>
      <c r="AM44" s="134">
        <f t="shared" si="26"/>
        <v>-2.3416173384323935</v>
      </c>
      <c r="AN44" s="134">
        <f t="shared" si="33"/>
        <v>-8.0685663458152472</v>
      </c>
      <c r="AO44" s="134">
        <f t="shared" si="33"/>
        <v>-8.0685668210531674</v>
      </c>
      <c r="AP44" s="134">
        <f t="shared" si="33"/>
        <v>-8.0685628442734476</v>
      </c>
      <c r="AQ44" s="134">
        <f t="shared" si="33"/>
        <v>-8.068596119635707</v>
      </c>
      <c r="AR44" s="134">
        <f t="shared" si="33"/>
        <v>-8.0683175341251534</v>
      </c>
      <c r="AS44" s="134">
        <f t="shared" si="33"/>
        <v>-8.0706390027399824</v>
      </c>
      <c r="AT44" s="134">
        <f t="shared" si="33"/>
        <v>-8.050470794139061</v>
      </c>
      <c r="AU44" s="134">
        <f t="shared" si="28"/>
        <v>-7.5202322436714626</v>
      </c>
      <c r="AW44" s="134">
        <v>1000</v>
      </c>
      <c r="AX44" s="134">
        <f t="shared" si="0"/>
        <v>-1.9615082508662972E-3</v>
      </c>
      <c r="AY44" s="134">
        <f t="shared" si="1"/>
        <v>5.3980980091440211E-3</v>
      </c>
      <c r="AZ44" s="134">
        <f t="shared" si="2"/>
        <v>-7.3596062600103183E-3</v>
      </c>
      <c r="BA44" s="134">
        <f t="shared" si="3"/>
        <v>0.51075299401524876</v>
      </c>
      <c r="BB44" s="134">
        <f t="shared" si="4"/>
        <v>-0.82357415946953882</v>
      </c>
      <c r="BC44" s="134">
        <f t="shared" si="5"/>
        <v>2.6296178993151353</v>
      </c>
      <c r="BD44" s="134">
        <f t="shared" si="6"/>
        <v>3.8207383797275858</v>
      </c>
      <c r="BE44" s="134">
        <f t="shared" si="32"/>
        <v>2.2244229366492534</v>
      </c>
      <c r="BF44" s="134">
        <f t="shared" si="32"/>
        <v>2.2237516771054011</v>
      </c>
      <c r="BG44" s="134">
        <f t="shared" si="32"/>
        <v>2.2257179267734748</v>
      </c>
      <c r="BH44" s="134">
        <f t="shared" si="32"/>
        <v>2.219944039570521</v>
      </c>
      <c r="BI44" s="134">
        <f t="shared" si="32"/>
        <v>2.2367775464260879</v>
      </c>
      <c r="BJ44" s="134">
        <f t="shared" si="32"/>
        <v>2.1866057050800269</v>
      </c>
      <c r="BK44" s="134">
        <f t="shared" si="32"/>
        <v>2.3277867737925773</v>
      </c>
      <c r="BL44" s="134">
        <f t="shared" si="8"/>
        <v>1.7786620520601368</v>
      </c>
    </row>
    <row r="45" spans="1:64" s="134" customFormat="1" ht="12.95" customHeight="1" x14ac:dyDescent="0.2">
      <c r="A45" s="159" t="s">
        <v>107</v>
      </c>
      <c r="B45" s="164" t="s">
        <v>102</v>
      </c>
      <c r="C45" s="158">
        <v>27722.45</v>
      </c>
      <c r="D45" s="158" t="s">
        <v>82</v>
      </c>
      <c r="E45" s="69">
        <f t="shared" si="11"/>
        <v>-15267.22494242094</v>
      </c>
      <c r="F45" s="134">
        <f t="shared" si="31"/>
        <v>-15267</v>
      </c>
      <c r="G45" s="134">
        <f t="shared" si="12"/>
        <v>-0.25780120000126772</v>
      </c>
      <c r="I45" s="134">
        <f t="shared" si="13"/>
        <v>-0.25780120000126772</v>
      </c>
      <c r="P45" s="134">
        <f t="shared" si="14"/>
        <v>-0.23542909939622686</v>
      </c>
      <c r="Q45" s="185">
        <f t="shared" si="15"/>
        <v>12703.95</v>
      </c>
      <c r="S45" s="70">
        <v>0.1</v>
      </c>
      <c r="Z45" s="134">
        <f t="shared" si="16"/>
        <v>-15267</v>
      </c>
      <c r="AA45" s="134">
        <f t="shared" si="17"/>
        <v>-0.23922855760660658</v>
      </c>
      <c r="AB45" s="134">
        <f t="shared" si="18"/>
        <v>-0.25400174179088802</v>
      </c>
      <c r="AC45" s="134">
        <f t="shared" si="19"/>
        <v>-2.2372100605040857E-2</v>
      </c>
      <c r="AD45" s="134">
        <f t="shared" si="29"/>
        <v>-1.8572642394661137E-2</v>
      </c>
      <c r="AE45" s="134">
        <f t="shared" si="20"/>
        <v>3.449430455199642E-5</v>
      </c>
      <c r="AF45" s="134">
        <f t="shared" si="30"/>
        <v>-2.2372100605040857E-2</v>
      </c>
      <c r="AG45" s="70"/>
      <c r="AH45" s="134">
        <f t="shared" si="21"/>
        <v>-3.7994582103797114E-3</v>
      </c>
      <c r="AI45" s="134">
        <f t="shared" si="22"/>
        <v>0.61314933334606414</v>
      </c>
      <c r="AJ45" s="134">
        <f t="shared" si="23"/>
        <v>-0.7523940752669569</v>
      </c>
      <c r="AK45" s="134">
        <f t="shared" si="24"/>
        <v>-0.40656872213630163</v>
      </c>
      <c r="AL45" s="134">
        <f t="shared" si="25"/>
        <v>-2.3313476086672305</v>
      </c>
      <c r="AM45" s="134">
        <f t="shared" si="26"/>
        <v>-2.3318471669669316</v>
      </c>
      <c r="AN45" s="134">
        <f t="shared" si="33"/>
        <v>-8.0644793007926232</v>
      </c>
      <c r="AO45" s="134">
        <f t="shared" si="33"/>
        <v>-8.0644797621598538</v>
      </c>
      <c r="AP45" s="134">
        <f t="shared" si="33"/>
        <v>-8.0644758276322364</v>
      </c>
      <c r="AQ45" s="134">
        <f t="shared" si="33"/>
        <v>-8.0645093788548916</v>
      </c>
      <c r="AR45" s="134">
        <f t="shared" si="33"/>
        <v>-8.0642231054443894</v>
      </c>
      <c r="AS45" s="134">
        <f t="shared" si="33"/>
        <v>-8.0666535133755772</v>
      </c>
      <c r="AT45" s="134">
        <f t="shared" si="33"/>
        <v>-8.0450540427461501</v>
      </c>
      <c r="AU45" s="134">
        <f t="shared" si="28"/>
        <v>-7.51566135861058</v>
      </c>
      <c r="AW45" s="134">
        <v>1500</v>
      </c>
      <c r="AX45" s="134">
        <f t="shared" si="0"/>
        <v>-1.7937798320548492E-3</v>
      </c>
      <c r="AY45" s="134">
        <f t="shared" si="1"/>
        <v>7.7263115087952746E-3</v>
      </c>
      <c r="AZ45" s="134">
        <f t="shared" si="2"/>
        <v>-9.5200913408501238E-3</v>
      </c>
      <c r="BA45" s="134">
        <f t="shared" si="3"/>
        <v>0.48056250037509807</v>
      </c>
      <c r="BB45" s="134">
        <f t="shared" si="4"/>
        <v>-0.8872794214758708</v>
      </c>
      <c r="BC45" s="134">
        <f t="shared" si="5"/>
        <v>2.75334687588881</v>
      </c>
      <c r="BD45" s="134">
        <f t="shared" si="6"/>
        <v>5.086505271282082</v>
      </c>
      <c r="BE45" s="134">
        <f t="shared" si="32"/>
        <v>2.4313655012821558</v>
      </c>
      <c r="BF45" s="134">
        <f t="shared" si="32"/>
        <v>2.4287450080348165</v>
      </c>
      <c r="BG45" s="134">
        <f t="shared" si="32"/>
        <v>2.4349010189757507</v>
      </c>
      <c r="BH45" s="134">
        <f t="shared" si="32"/>
        <v>2.4203871003724382</v>
      </c>
      <c r="BI45" s="134">
        <f t="shared" si="32"/>
        <v>2.454323711750511</v>
      </c>
      <c r="BJ45" s="134">
        <f t="shared" si="32"/>
        <v>2.3733126367518724</v>
      </c>
      <c r="BK45" s="134">
        <f t="shared" si="32"/>
        <v>2.55857269880886</v>
      </c>
      <c r="BL45" s="134">
        <f t="shared" si="8"/>
        <v>2.0643423683652551</v>
      </c>
    </row>
    <row r="46" spans="1:64" s="134" customFormat="1" ht="12.95" customHeight="1" x14ac:dyDescent="0.2">
      <c r="A46" s="159" t="s">
        <v>107</v>
      </c>
      <c r="B46" s="164" t="s">
        <v>102</v>
      </c>
      <c r="C46" s="158">
        <v>27737.348000000002</v>
      </c>
      <c r="D46" s="158" t="s">
        <v>82</v>
      </c>
      <c r="E46" s="69">
        <f t="shared" si="11"/>
        <v>-15254.225809029833</v>
      </c>
      <c r="F46" s="134">
        <f t="shared" si="31"/>
        <v>-15254</v>
      </c>
      <c r="G46" s="134">
        <f t="shared" si="12"/>
        <v>-0.25879439999698661</v>
      </c>
      <c r="I46" s="134">
        <f t="shared" si="13"/>
        <v>-0.25879439999698661</v>
      </c>
      <c r="P46" s="134">
        <f t="shared" si="14"/>
        <v>-0.2351087485274547</v>
      </c>
      <c r="Q46" s="185">
        <f t="shared" si="15"/>
        <v>12718.848000000002</v>
      </c>
      <c r="S46" s="70">
        <v>0.1</v>
      </c>
      <c r="Z46" s="134">
        <f t="shared" si="16"/>
        <v>-15254</v>
      </c>
      <c r="AA46" s="134">
        <f t="shared" si="17"/>
        <v>-0.23882208339891398</v>
      </c>
      <c r="AB46" s="134">
        <f t="shared" si="18"/>
        <v>-0.25508106512552736</v>
      </c>
      <c r="AC46" s="134">
        <f t="shared" si="19"/>
        <v>-2.3685651469531915E-2</v>
      </c>
      <c r="AD46" s="134">
        <f t="shared" si="29"/>
        <v>-1.9972316598072637E-2</v>
      </c>
      <c r="AE46" s="134">
        <f t="shared" si="20"/>
        <v>3.9889343029364778E-5</v>
      </c>
      <c r="AF46" s="134">
        <f t="shared" si="30"/>
        <v>-2.3685651469531915E-2</v>
      </c>
      <c r="AG46" s="70"/>
      <c r="AH46" s="134">
        <f t="shared" si="21"/>
        <v>-3.7133348714592771E-3</v>
      </c>
      <c r="AI46" s="134">
        <f t="shared" si="22"/>
        <v>0.6151629588758698</v>
      </c>
      <c r="AJ46" s="134">
        <f t="shared" si="23"/>
        <v>-0.74913011208665437</v>
      </c>
      <c r="AK46" s="134">
        <f t="shared" si="24"/>
        <v>-0.4084752328954161</v>
      </c>
      <c r="AL46" s="134">
        <f t="shared" si="25"/>
        <v>-2.32640647286587</v>
      </c>
      <c r="AM46" s="134">
        <f t="shared" si="26"/>
        <v>-2.3160339261090881</v>
      </c>
      <c r="AN46" s="134">
        <f t="shared" si="33"/>
        <v>-8.0578202922585618</v>
      </c>
      <c r="AO46" s="134">
        <f t="shared" si="33"/>
        <v>-8.0578207256328973</v>
      </c>
      <c r="AP46" s="134">
        <f t="shared" si="33"/>
        <v>-8.0578169108526243</v>
      </c>
      <c r="AQ46" s="134">
        <f t="shared" si="33"/>
        <v>-8.0578504880624031</v>
      </c>
      <c r="AR46" s="134">
        <f t="shared" si="33"/>
        <v>-8.0575547582254572</v>
      </c>
      <c r="AS46" s="134">
        <f t="shared" si="33"/>
        <v>-8.0601450038739451</v>
      </c>
      <c r="AT46" s="134">
        <f t="shared" si="33"/>
        <v>-8.0362282395416056</v>
      </c>
      <c r="AU46" s="134">
        <f t="shared" si="28"/>
        <v>-7.5082336703866472</v>
      </c>
      <c r="AW46" s="134">
        <v>2000</v>
      </c>
      <c r="AX46" s="134">
        <f t="shared" si="0"/>
        <v>-1.4472748565692028E-3</v>
      </c>
      <c r="AY46" s="134">
        <f t="shared" si="1"/>
        <v>9.7519002011779658E-3</v>
      </c>
      <c r="AZ46" s="134">
        <f t="shared" si="2"/>
        <v>-1.1199175057747169E-2</v>
      </c>
      <c r="BA46" s="134">
        <f t="shared" si="3"/>
        <v>0.46011840313213648</v>
      </c>
      <c r="BB46" s="134">
        <f t="shared" si="4"/>
        <v>-0.93316142313978157</v>
      </c>
      <c r="BC46" s="134">
        <f t="shared" si="5"/>
        <v>2.8650438516323393</v>
      </c>
      <c r="BD46" s="134">
        <f t="shared" si="6"/>
        <v>7.1858462914551513</v>
      </c>
      <c r="BE46" s="134">
        <f t="shared" si="32"/>
        <v>2.6281848252878919</v>
      </c>
      <c r="BF46" s="134">
        <f t="shared" si="32"/>
        <v>2.6230082377465189</v>
      </c>
      <c r="BG46" s="134">
        <f t="shared" si="32"/>
        <v>2.6335968471259315</v>
      </c>
      <c r="BH46" s="134">
        <f t="shared" si="32"/>
        <v>2.6118691772679248</v>
      </c>
      <c r="BI46" s="134">
        <f t="shared" si="32"/>
        <v>2.6561740292386116</v>
      </c>
      <c r="BJ46" s="134">
        <f t="shared" si="32"/>
        <v>2.5645778024252954</v>
      </c>
      <c r="BK46" s="134">
        <f t="shared" si="32"/>
        <v>2.7492964660489867</v>
      </c>
      <c r="BL46" s="134">
        <f t="shared" si="8"/>
        <v>2.3500226846703733</v>
      </c>
    </row>
    <row r="47" spans="1:64" s="134" customFormat="1" ht="12.95" customHeight="1" x14ac:dyDescent="0.2">
      <c r="A47" s="159" t="s">
        <v>107</v>
      </c>
      <c r="B47" s="164" t="s">
        <v>102</v>
      </c>
      <c r="C47" s="158">
        <v>27744.236000000001</v>
      </c>
      <c r="D47" s="158" t="s">
        <v>82</v>
      </c>
      <c r="E47" s="69">
        <f t="shared" si="11"/>
        <v>-15248.215738497014</v>
      </c>
      <c r="F47" s="134">
        <f t="shared" si="31"/>
        <v>-15248</v>
      </c>
      <c r="G47" s="134">
        <f t="shared" si="12"/>
        <v>-0.24725279999984195</v>
      </c>
      <c r="I47" s="134">
        <f t="shared" si="13"/>
        <v>-0.24725279999984195</v>
      </c>
      <c r="P47" s="134">
        <f t="shared" si="14"/>
        <v>-0.23496096327878518</v>
      </c>
      <c r="Q47" s="185">
        <f t="shared" si="15"/>
        <v>12725.736000000001</v>
      </c>
      <c r="S47" s="70">
        <v>0.1</v>
      </c>
      <c r="Z47" s="134">
        <f t="shared" si="16"/>
        <v>-15248</v>
      </c>
      <c r="AA47" s="134">
        <f t="shared" si="17"/>
        <v>-0.23863439739368222</v>
      </c>
      <c r="AB47" s="134">
        <f t="shared" si="18"/>
        <v>-0.24357936588494492</v>
      </c>
      <c r="AC47" s="134">
        <f t="shared" si="19"/>
        <v>-1.229183672105677E-2</v>
      </c>
      <c r="AD47" s="134">
        <f t="shared" si="29"/>
        <v>-8.6184026061597307E-3</v>
      </c>
      <c r="AE47" s="134">
        <f t="shared" si="20"/>
        <v>7.4276863481860839E-6</v>
      </c>
      <c r="AF47" s="134">
        <f t="shared" si="30"/>
        <v>-1.229183672105677E-2</v>
      </c>
      <c r="AG47" s="70"/>
      <c r="AH47" s="134">
        <f t="shared" si="21"/>
        <v>-3.673434114897033E-3</v>
      </c>
      <c r="AI47" s="134">
        <f t="shared" si="22"/>
        <v>0.61609999078610234</v>
      </c>
      <c r="AJ47" s="134">
        <f t="shared" si="23"/>
        <v>-0.74761020236097453</v>
      </c>
      <c r="AK47" s="134">
        <f t="shared" si="24"/>
        <v>-0.40935601502324243</v>
      </c>
      <c r="AL47" s="134">
        <f t="shared" si="25"/>
        <v>-2.3241149695695884</v>
      </c>
      <c r="AM47" s="134">
        <f t="shared" si="26"/>
        <v>-2.3087616421055914</v>
      </c>
      <c r="AN47" s="134">
        <f t="shared" si="33"/>
        <v>-8.0547395134887001</v>
      </c>
      <c r="AO47" s="134">
        <f t="shared" si="33"/>
        <v>-8.0547399321668198</v>
      </c>
      <c r="AP47" s="134">
        <f t="shared" si="33"/>
        <v>-8.0547361909740296</v>
      </c>
      <c r="AQ47" s="134">
        <f t="shared" si="33"/>
        <v>-8.0547696188079811</v>
      </c>
      <c r="AR47" s="134">
        <f t="shared" si="33"/>
        <v>-8.0544707437232539</v>
      </c>
      <c r="AS47" s="134">
        <f t="shared" si="33"/>
        <v>-8.057127558435571</v>
      </c>
      <c r="AT47" s="134">
        <f t="shared" si="33"/>
        <v>-8.0321449623968917</v>
      </c>
      <c r="AU47" s="134">
        <f t="shared" si="28"/>
        <v>-7.5048055065909862</v>
      </c>
      <c r="AW47" s="134">
        <v>2500</v>
      </c>
      <c r="AX47" s="134">
        <f t="shared" si="0"/>
        <v>-9.3243787325225647E-4</v>
      </c>
      <c r="AY47" s="134">
        <f t="shared" si="1"/>
        <v>1.1474864086292096E-2</v>
      </c>
      <c r="AZ47" s="134">
        <f t="shared" si="2"/>
        <v>-1.2407301959544353E-2</v>
      </c>
      <c r="BA47" s="134">
        <f t="shared" si="3"/>
        <v>0.44715829348995839</v>
      </c>
      <c r="BB47" s="134">
        <f t="shared" si="4"/>
        <v>-0.96535441681052736</v>
      </c>
      <c r="BC47" s="134">
        <f t="shared" si="5"/>
        <v>2.9687322932863962</v>
      </c>
      <c r="BD47" s="134">
        <f t="shared" si="6"/>
        <v>11.541208159088765</v>
      </c>
      <c r="BE47" s="134">
        <f t="shared" si="32"/>
        <v>2.8175849665545769</v>
      </c>
      <c r="BF47" s="134">
        <f t="shared" si="32"/>
        <v>2.8115413275592021</v>
      </c>
      <c r="BG47" s="134">
        <f t="shared" si="32"/>
        <v>2.8229029054359778</v>
      </c>
      <c r="BH47" s="134">
        <f t="shared" si="32"/>
        <v>2.8015073554735217</v>
      </c>
      <c r="BI47" s="134">
        <f t="shared" si="32"/>
        <v>2.8416732246463692</v>
      </c>
      <c r="BJ47" s="134">
        <f t="shared" si="32"/>
        <v>2.7657957511656108</v>
      </c>
      <c r="BK47" s="134">
        <f t="shared" si="32"/>
        <v>2.9076552240208335</v>
      </c>
      <c r="BL47" s="134">
        <f t="shared" si="8"/>
        <v>2.635703000975492</v>
      </c>
    </row>
    <row r="48" spans="1:64" s="134" customFormat="1" ht="12.95" customHeight="1" x14ac:dyDescent="0.2">
      <c r="A48" s="159" t="s">
        <v>107</v>
      </c>
      <c r="B48" s="164" t="s">
        <v>102</v>
      </c>
      <c r="C48" s="158">
        <v>27776.323</v>
      </c>
      <c r="D48" s="158" t="s">
        <v>82</v>
      </c>
      <c r="E48" s="69">
        <f t="shared" si="11"/>
        <v>-15220.218477581424</v>
      </c>
      <c r="F48" s="134">
        <f t="shared" si="31"/>
        <v>-15220</v>
      </c>
      <c r="G48" s="134">
        <f t="shared" si="12"/>
        <v>-0.25039200000173878</v>
      </c>
      <c r="I48" s="134">
        <f t="shared" si="13"/>
        <v>-0.25039200000173878</v>
      </c>
      <c r="P48" s="134">
        <f t="shared" si="14"/>
        <v>-0.23427187498262703</v>
      </c>
      <c r="Q48" s="185">
        <f t="shared" si="15"/>
        <v>12757.823</v>
      </c>
      <c r="S48" s="70">
        <v>0.1</v>
      </c>
      <c r="Z48" s="134">
        <f t="shared" si="16"/>
        <v>-15220</v>
      </c>
      <c r="AA48" s="134">
        <f t="shared" si="17"/>
        <v>-0.23775783686217697</v>
      </c>
      <c r="AB48" s="134">
        <f t="shared" si="18"/>
        <v>-0.24690603812218884</v>
      </c>
      <c r="AC48" s="134">
        <f t="shared" si="19"/>
        <v>-1.6120125019111753E-2</v>
      </c>
      <c r="AD48" s="134">
        <f t="shared" si="29"/>
        <v>-1.263416313956181E-2</v>
      </c>
      <c r="AE48" s="134">
        <f t="shared" si="20"/>
        <v>1.5962207823706233E-5</v>
      </c>
      <c r="AF48" s="134">
        <f t="shared" si="30"/>
        <v>-1.6120125019111753E-2</v>
      </c>
      <c r="AG48" s="70"/>
      <c r="AH48" s="134">
        <f t="shared" si="21"/>
        <v>-3.4859618795499551E-3</v>
      </c>
      <c r="AI48" s="134">
        <f t="shared" si="22"/>
        <v>0.62053796136691175</v>
      </c>
      <c r="AJ48" s="134">
        <f t="shared" si="23"/>
        <v>-0.74040279518911922</v>
      </c>
      <c r="AK48" s="134">
        <f t="shared" si="24"/>
        <v>-0.41347324622829035</v>
      </c>
      <c r="AL48" s="134">
        <f t="shared" si="25"/>
        <v>-2.3133279746085003</v>
      </c>
      <c r="AM48" s="134">
        <f t="shared" si="26"/>
        <v>-2.2750383572597199</v>
      </c>
      <c r="AN48" s="134">
        <f t="shared" si="33"/>
        <v>-8.0402999852533021</v>
      </c>
      <c r="AO48" s="134">
        <f t="shared" si="33"/>
        <v>-8.0403003267150215</v>
      </c>
      <c r="AP48" s="134">
        <f t="shared" si="33"/>
        <v>-8.0402970421101188</v>
      </c>
      <c r="AQ48" s="134">
        <f t="shared" si="33"/>
        <v>-8.0403286351665422</v>
      </c>
      <c r="AR48" s="134">
        <f t="shared" si="33"/>
        <v>-8.0400245367505612</v>
      </c>
      <c r="AS48" s="134">
        <f t="shared" si="33"/>
        <v>-8.042931550298416</v>
      </c>
      <c r="AT48" s="134">
        <f t="shared" si="33"/>
        <v>-8.0130078513869432</v>
      </c>
      <c r="AU48" s="134">
        <f t="shared" si="28"/>
        <v>-7.4888074088778991</v>
      </c>
      <c r="AW48" s="134">
        <v>3000</v>
      </c>
      <c r="AX48" s="134">
        <f t="shared" si="0"/>
        <v>-2.6132400566727769E-4</v>
      </c>
      <c r="AY48" s="134">
        <f t="shared" si="1"/>
        <v>1.2895203164137664E-2</v>
      </c>
      <c r="AZ48" s="134">
        <f t="shared" si="2"/>
        <v>-1.3156527169804942E-2</v>
      </c>
      <c r="BA48" s="134">
        <f t="shared" si="3"/>
        <v>0.44034180906986264</v>
      </c>
      <c r="BB48" s="134">
        <f t="shared" si="4"/>
        <v>-0.98635065340961892</v>
      </c>
      <c r="BC48" s="134">
        <f t="shared" si="5"/>
        <v>3.0673187447319274</v>
      </c>
      <c r="BD48" s="134">
        <f t="shared" si="6"/>
        <v>26.914976074421318</v>
      </c>
      <c r="BE48" s="134">
        <f t="shared" si="32"/>
        <v>3.0016577927928965</v>
      </c>
      <c r="BF48" s="134">
        <f t="shared" si="32"/>
        <v>2.9980609655783392</v>
      </c>
      <c r="BG48" s="134">
        <f t="shared" si="32"/>
        <v>3.004533682368641</v>
      </c>
      <c r="BH48" s="134">
        <f t="shared" si="32"/>
        <v>2.9928812749522051</v>
      </c>
      <c r="BI48" s="134">
        <f t="shared" si="32"/>
        <v>3.0138447914635478</v>
      </c>
      <c r="BJ48" s="134">
        <f t="shared" si="32"/>
        <v>2.976082916776893</v>
      </c>
      <c r="BK48" s="134">
        <f t="shared" si="32"/>
        <v>3.0439696188767216</v>
      </c>
      <c r="BL48" s="134">
        <f t="shared" si="8"/>
        <v>2.9213833172806103</v>
      </c>
    </row>
    <row r="49" spans="1:64" s="134" customFormat="1" ht="12.95" customHeight="1" x14ac:dyDescent="0.2">
      <c r="A49" s="159" t="s">
        <v>108</v>
      </c>
      <c r="B49" s="164" t="s">
        <v>102</v>
      </c>
      <c r="C49" s="158">
        <v>27995.324000000001</v>
      </c>
      <c r="D49" s="158" t="s">
        <v>82</v>
      </c>
      <c r="E49" s="69">
        <f t="shared" si="11"/>
        <v>-15029.130867715276</v>
      </c>
      <c r="F49" s="134">
        <f t="shared" si="31"/>
        <v>-15029</v>
      </c>
      <c r="G49" s="134">
        <f t="shared" si="12"/>
        <v>-0.14998439999908442</v>
      </c>
      <c r="I49" s="134">
        <f t="shared" si="13"/>
        <v>-0.14998439999908442</v>
      </c>
      <c r="P49" s="134">
        <f t="shared" si="14"/>
        <v>-0.22959662537710329</v>
      </c>
      <c r="Q49" s="185">
        <f t="shared" si="15"/>
        <v>12976.824000000001</v>
      </c>
      <c r="S49" s="70">
        <v>0.1</v>
      </c>
      <c r="Z49" s="134">
        <f t="shared" si="16"/>
        <v>-15029</v>
      </c>
      <c r="AA49" s="134">
        <f t="shared" si="17"/>
        <v>-0.23174734160514229</v>
      </c>
      <c r="AB49" s="134">
        <f t="shared" si="18"/>
        <v>-0.14783368377104542</v>
      </c>
      <c r="AC49" s="134">
        <f t="shared" si="19"/>
        <v>7.9612225378018875E-2</v>
      </c>
      <c r="AD49" s="134">
        <f t="shared" si="29"/>
        <v>8.1762941606057876E-2</v>
      </c>
      <c r="AE49" s="134">
        <f t="shared" si="20"/>
        <v>6.6851786200756297E-4</v>
      </c>
      <c r="AF49" s="134">
        <f t="shared" si="30"/>
        <v>7.9612225378018875E-2</v>
      </c>
      <c r="AG49" s="70"/>
      <c r="AH49" s="134">
        <f t="shared" si="21"/>
        <v>-2.1507162280389931E-3</v>
      </c>
      <c r="AI49" s="134">
        <f t="shared" si="22"/>
        <v>0.65393522036489582</v>
      </c>
      <c r="AJ49" s="134">
        <f t="shared" si="23"/>
        <v>-0.68573434900755093</v>
      </c>
      <c r="AK49" s="134">
        <f t="shared" si="24"/>
        <v>-0.44180395245656934</v>
      </c>
      <c r="AL49" s="134">
        <f t="shared" si="25"/>
        <v>-2.2352707083919365</v>
      </c>
      <c r="AM49" s="134">
        <f t="shared" si="26"/>
        <v>-2.0535584410853738</v>
      </c>
      <c r="AN49" s="134">
        <f t="shared" si="33"/>
        <v>-7.9388625206352152</v>
      </c>
      <c r="AO49" s="134">
        <f t="shared" si="33"/>
        <v>-7.9388625306462437</v>
      </c>
      <c r="AP49" s="134">
        <f t="shared" si="33"/>
        <v>-7.9388623202349633</v>
      </c>
      <c r="AQ49" s="134">
        <f t="shared" si="33"/>
        <v>-7.9388667425389006</v>
      </c>
      <c r="AR49" s="134">
        <f t="shared" si="33"/>
        <v>-7.9387737486833228</v>
      </c>
      <c r="AS49" s="134">
        <f t="shared" si="33"/>
        <v>-7.9407083131139862</v>
      </c>
      <c r="AT49" s="134">
        <f t="shared" si="33"/>
        <v>-7.8789319435104561</v>
      </c>
      <c r="AU49" s="134">
        <f t="shared" si="28"/>
        <v>-7.3796775280493447</v>
      </c>
      <c r="AW49" s="134">
        <v>3500</v>
      </c>
      <c r="AX49" s="134">
        <f t="shared" si="0"/>
        <v>5.528345782858865E-4</v>
      </c>
      <c r="AY49" s="134">
        <f t="shared" si="1"/>
        <v>1.401291743471467E-2</v>
      </c>
      <c r="AZ49" s="134">
        <f t="shared" si="2"/>
        <v>-1.3460082856428784E-2</v>
      </c>
      <c r="BA49" s="134">
        <f t="shared" si="3"/>
        <v>0.43893059576280968</v>
      </c>
      <c r="BB49" s="134">
        <f t="shared" si="4"/>
        <v>-0.99761231099932834</v>
      </c>
      <c r="BC49" s="134">
        <f t="shared" si="5"/>
        <v>-3.1195727560182842</v>
      </c>
      <c r="BD49" s="134">
        <f t="shared" si="6"/>
        <v>-90.823273823324826</v>
      </c>
      <c r="BE49" s="134">
        <f t="shared" si="32"/>
        <v>3.1831234094242453</v>
      </c>
      <c r="BF49" s="134">
        <f t="shared" si="32"/>
        <v>3.1842641756387078</v>
      </c>
      <c r="BG49" s="134">
        <f t="shared" si="32"/>
        <v>3.1822297036379013</v>
      </c>
      <c r="BH49" s="134">
        <f t="shared" si="32"/>
        <v>3.1858581567201036</v>
      </c>
      <c r="BI49" s="134">
        <f t="shared" si="32"/>
        <v>3.1793872364761855</v>
      </c>
      <c r="BJ49" s="134">
        <f t="shared" si="32"/>
        <v>3.190928645547296</v>
      </c>
      <c r="BK49" s="134">
        <f t="shared" si="32"/>
        <v>3.1703472060273219</v>
      </c>
      <c r="BL49" s="134">
        <f t="shared" si="8"/>
        <v>3.2070636335857281</v>
      </c>
    </row>
    <row r="50" spans="1:64" s="134" customFormat="1" ht="12.95" customHeight="1" x14ac:dyDescent="0.2">
      <c r="A50" s="159" t="s">
        <v>109</v>
      </c>
      <c r="B50" s="164" t="s">
        <v>102</v>
      </c>
      <c r="C50" s="158">
        <v>28373.442999999999</v>
      </c>
      <c r="D50" s="158" t="s">
        <v>82</v>
      </c>
      <c r="E50" s="69">
        <f t="shared" si="11"/>
        <v>-14699.206091321661</v>
      </c>
      <c r="F50" s="134">
        <f t="shared" si="31"/>
        <v>-14699</v>
      </c>
      <c r="G50" s="134">
        <f t="shared" si="12"/>
        <v>-0.23619640000106301</v>
      </c>
      <c r="I50" s="134">
        <f t="shared" si="13"/>
        <v>-0.23619640000106301</v>
      </c>
      <c r="P50" s="134">
        <f t="shared" si="14"/>
        <v>-0.22162302955682367</v>
      </c>
      <c r="Q50" s="185">
        <f t="shared" si="15"/>
        <v>13354.942999999999</v>
      </c>
      <c r="S50" s="70">
        <v>0.1</v>
      </c>
      <c r="Z50" s="134">
        <f t="shared" si="16"/>
        <v>-14699</v>
      </c>
      <c r="AA50" s="134">
        <f t="shared" si="17"/>
        <v>-0.22122950393259344</v>
      </c>
      <c r="AB50" s="134">
        <f t="shared" si="18"/>
        <v>-0.23658992562529324</v>
      </c>
      <c r="AC50" s="134">
        <f t="shared" si="19"/>
        <v>-1.4573370444239342E-2</v>
      </c>
      <c r="AD50" s="134">
        <f t="shared" si="29"/>
        <v>-1.4966896068469571E-2</v>
      </c>
      <c r="AE50" s="134">
        <f t="shared" si="20"/>
        <v>2.2400797792436991E-5</v>
      </c>
      <c r="AF50" s="134">
        <f t="shared" si="30"/>
        <v>-1.4573370444239342E-2</v>
      </c>
      <c r="AG50" s="70"/>
      <c r="AH50" s="134">
        <f t="shared" si="21"/>
        <v>3.9352562423024175E-4</v>
      </c>
      <c r="AI50" s="134">
        <f t="shared" si="22"/>
        <v>0.7277400541794159</v>
      </c>
      <c r="AJ50" s="134">
        <f t="shared" si="23"/>
        <v>-0.56270498707296068</v>
      </c>
      <c r="AK50" s="134">
        <f t="shared" si="24"/>
        <v>-0.49074034479744222</v>
      </c>
      <c r="AL50" s="134">
        <f t="shared" si="25"/>
        <v>-2.077312928651676</v>
      </c>
      <c r="AM50" s="134">
        <f t="shared" si="26"/>
        <v>-1.6983836990243175</v>
      </c>
      <c r="AN50" s="134">
        <f t="shared" si="33"/>
        <v>-7.7492594856840711</v>
      </c>
      <c r="AO50" s="134">
        <f t="shared" si="33"/>
        <v>-7.7492593622329711</v>
      </c>
      <c r="AP50" s="134">
        <f t="shared" si="33"/>
        <v>-7.7492572578548975</v>
      </c>
      <c r="AQ50" s="134">
        <f t="shared" si="33"/>
        <v>-7.7492213925823652</v>
      </c>
      <c r="AR50" s="134">
        <f t="shared" si="33"/>
        <v>-7.7486120047793001</v>
      </c>
      <c r="AS50" s="134">
        <f t="shared" si="33"/>
        <v>-7.7387475777705639</v>
      </c>
      <c r="AT50" s="134">
        <f t="shared" si="33"/>
        <v>-7.6334929542327314</v>
      </c>
      <c r="AU50" s="134">
        <f t="shared" si="28"/>
        <v>-7.1911285192879655</v>
      </c>
      <c r="AW50" s="134">
        <v>4000</v>
      </c>
      <c r="AX50" s="134">
        <f t="shared" si="0"/>
        <v>1.507975512796942E-3</v>
      </c>
      <c r="AY50" s="134">
        <f t="shared" si="1"/>
        <v>1.4828006898023117E-2</v>
      </c>
      <c r="AZ50" s="134">
        <f t="shared" si="2"/>
        <v>-1.3320031385226175E-2</v>
      </c>
      <c r="BA50" s="134">
        <f t="shared" si="3"/>
        <v>0.44276363110287542</v>
      </c>
      <c r="BB50" s="134">
        <f t="shared" si="4"/>
        <v>-0.99961180650975179</v>
      </c>
      <c r="BC50" s="134">
        <f t="shared" si="5"/>
        <v>-3.0225902657874495</v>
      </c>
      <c r="BD50" s="134">
        <f t="shared" si="6"/>
        <v>-16.786547045282024</v>
      </c>
      <c r="BE50" s="134">
        <f t="shared" si="32"/>
        <v>3.3653875223406313</v>
      </c>
      <c r="BF50" s="134">
        <f t="shared" si="32"/>
        <v>3.3705207276434028</v>
      </c>
      <c r="BG50" s="134">
        <f t="shared" si="32"/>
        <v>3.3611390660687266</v>
      </c>
      <c r="BH50" s="134">
        <f t="shared" si="32"/>
        <v>3.3783008884271353</v>
      </c>
      <c r="BI50" s="134">
        <f t="shared" si="32"/>
        <v>3.3469567751702787</v>
      </c>
      <c r="BJ50" s="134">
        <f t="shared" si="32"/>
        <v>3.4043819005670297</v>
      </c>
      <c r="BK50" s="134">
        <f t="shared" si="32"/>
        <v>3.299701015443564</v>
      </c>
      <c r="BL50" s="134">
        <f t="shared" si="8"/>
        <v>3.4927439498908464</v>
      </c>
    </row>
    <row r="51" spans="1:64" s="134" customFormat="1" ht="12.95" customHeight="1" x14ac:dyDescent="0.2">
      <c r="A51" s="159" t="s">
        <v>109</v>
      </c>
      <c r="B51" s="164" t="s">
        <v>102</v>
      </c>
      <c r="C51" s="158">
        <v>28374.597000000002</v>
      </c>
      <c r="D51" s="158" t="s">
        <v>82</v>
      </c>
      <c r="E51" s="69">
        <f t="shared" si="11"/>
        <v>-14698.199177646446</v>
      </c>
      <c r="F51" s="134">
        <f t="shared" si="31"/>
        <v>-14698</v>
      </c>
      <c r="G51" s="134">
        <f t="shared" si="12"/>
        <v>-0.22827279999910388</v>
      </c>
      <c r="I51" s="134">
        <f t="shared" si="13"/>
        <v>-0.22827279999910388</v>
      </c>
      <c r="P51" s="134">
        <f t="shared" si="14"/>
        <v>-0.22159906748286945</v>
      </c>
      <c r="Q51" s="185">
        <f t="shared" si="15"/>
        <v>13356.097000000002</v>
      </c>
      <c r="S51" s="70">
        <v>0.1</v>
      </c>
      <c r="Z51" s="134">
        <f t="shared" si="16"/>
        <v>-14698</v>
      </c>
      <c r="AA51" s="134">
        <f t="shared" si="17"/>
        <v>-0.22119736940174031</v>
      </c>
      <c r="AB51" s="134">
        <f t="shared" si="18"/>
        <v>-0.22867449808023302</v>
      </c>
      <c r="AC51" s="134">
        <f t="shared" si="19"/>
        <v>-6.6737325162344319E-3</v>
      </c>
      <c r="AD51" s="134">
        <f t="shared" si="29"/>
        <v>-7.0754305973635689E-3</v>
      </c>
      <c r="AE51" s="134">
        <f t="shared" si="20"/>
        <v>5.0061718138108593E-6</v>
      </c>
      <c r="AF51" s="134">
        <f t="shared" si="30"/>
        <v>-6.6737325162344319E-3</v>
      </c>
      <c r="AG51" s="70"/>
      <c r="AH51" s="134">
        <f t="shared" si="21"/>
        <v>4.0169808112913192E-4</v>
      </c>
      <c r="AI51" s="134">
        <f t="shared" si="22"/>
        <v>0.72800208569886693</v>
      </c>
      <c r="AJ51" s="134">
        <f t="shared" si="23"/>
        <v>-0.56226357711498332</v>
      </c>
      <c r="AK51" s="134">
        <f t="shared" si="24"/>
        <v>-0.49088562692950521</v>
      </c>
      <c r="AL51" s="134">
        <f t="shared" si="25"/>
        <v>-2.0767790562384056</v>
      </c>
      <c r="AM51" s="134">
        <f t="shared" si="26"/>
        <v>-1.6973472532691449</v>
      </c>
      <c r="AN51" s="134">
        <f t="shared" si="33"/>
        <v>-7.7486524088367528</v>
      </c>
      <c r="AO51" s="134">
        <f t="shared" si="33"/>
        <v>-7.7486522818469545</v>
      </c>
      <c r="AP51" s="134">
        <f t="shared" si="33"/>
        <v>-7.7486501295784977</v>
      </c>
      <c r="AQ51" s="134">
        <f t="shared" si="33"/>
        <v>-7.74861365882572</v>
      </c>
      <c r="AR51" s="134">
        <f t="shared" si="33"/>
        <v>-7.7479975534542564</v>
      </c>
      <c r="AS51" s="134">
        <f t="shared" si="33"/>
        <v>-7.7380816993746686</v>
      </c>
      <c r="AT51" s="134">
        <f t="shared" si="33"/>
        <v>-7.6327242031289471</v>
      </c>
      <c r="AU51" s="134">
        <f t="shared" si="28"/>
        <v>-7.1905571586553565</v>
      </c>
      <c r="AW51" s="134">
        <v>4500</v>
      </c>
      <c r="AX51" s="134">
        <f t="shared" si="0"/>
        <v>2.6192101083538869E-3</v>
      </c>
      <c r="AY51" s="134">
        <f t="shared" si="1"/>
        <v>1.5340471554063E-2</v>
      </c>
      <c r="AZ51" s="134">
        <f t="shared" si="2"/>
        <v>-1.2721261445709113E-2</v>
      </c>
      <c r="BA51" s="134">
        <f t="shared" si="3"/>
        <v>0.45227060786852946</v>
      </c>
      <c r="BB51" s="134">
        <f t="shared" si="4"/>
        <v>-0.99176161264540663</v>
      </c>
      <c r="BC51" s="134">
        <f t="shared" si="5"/>
        <v>-2.9220047108636416</v>
      </c>
      <c r="BD51" s="134">
        <f t="shared" si="6"/>
        <v>-9.0713407663356573</v>
      </c>
      <c r="BE51" s="134">
        <f t="shared" si="32"/>
        <v>3.5516201582587428</v>
      </c>
      <c r="BF51" s="134">
        <f t="shared" si="32"/>
        <v>3.5576282326137583</v>
      </c>
      <c r="BG51" s="134">
        <f t="shared" si="32"/>
        <v>3.5459540414189292</v>
      </c>
      <c r="BH51" s="134">
        <f t="shared" si="32"/>
        <v>3.5686933888293391</v>
      </c>
      <c r="BI51" s="134">
        <f t="shared" si="32"/>
        <v>3.5246036232683311</v>
      </c>
      <c r="BJ51" s="134">
        <f t="shared" si="32"/>
        <v>3.6109100309208277</v>
      </c>
      <c r="BK51" s="134">
        <f t="shared" si="32"/>
        <v>3.4447028254397338</v>
      </c>
      <c r="BL51" s="134">
        <f t="shared" si="8"/>
        <v>3.7784242661959646</v>
      </c>
    </row>
    <row r="52" spans="1:64" s="134" customFormat="1" ht="12.95" customHeight="1" x14ac:dyDescent="0.2">
      <c r="A52" s="159" t="s">
        <v>109</v>
      </c>
      <c r="B52" s="164" t="s">
        <v>102</v>
      </c>
      <c r="C52" s="158">
        <v>28427.31</v>
      </c>
      <c r="D52" s="158" t="s">
        <v>82</v>
      </c>
      <c r="E52" s="69">
        <f t="shared" si="11"/>
        <v>-14652.204861735221</v>
      </c>
      <c r="F52" s="134">
        <f t="shared" si="31"/>
        <v>-14652</v>
      </c>
      <c r="G52" s="134">
        <f t="shared" si="12"/>
        <v>-0.23478719999911846</v>
      </c>
      <c r="I52" s="134">
        <f t="shared" si="13"/>
        <v>-0.23478719999911846</v>
      </c>
      <c r="P52" s="134">
        <f t="shared" si="14"/>
        <v>-0.22049812063064322</v>
      </c>
      <c r="Q52" s="185">
        <f t="shared" si="15"/>
        <v>13408.810000000001</v>
      </c>
      <c r="S52" s="70">
        <v>0.1</v>
      </c>
      <c r="Z52" s="134">
        <f t="shared" si="16"/>
        <v>-14652</v>
      </c>
      <c r="AA52" s="134">
        <f t="shared" si="17"/>
        <v>-0.21971747099515387</v>
      </c>
      <c r="AB52" s="134">
        <f t="shared" si="18"/>
        <v>-0.23556784963460781</v>
      </c>
      <c r="AC52" s="134">
        <f t="shared" si="19"/>
        <v>-1.4289079368475233E-2</v>
      </c>
      <c r="AD52" s="134">
        <f t="shared" si="29"/>
        <v>-1.5069729003964583E-2</v>
      </c>
      <c r="AE52" s="134">
        <f t="shared" si="20"/>
        <v>2.2709673225293139E-5</v>
      </c>
      <c r="AF52" s="134">
        <f t="shared" si="30"/>
        <v>-1.4289079368475233E-2</v>
      </c>
      <c r="AG52" s="70"/>
      <c r="AH52" s="134">
        <f t="shared" si="21"/>
        <v>7.8064963548935083E-4</v>
      </c>
      <c r="AI52" s="134">
        <f t="shared" si="22"/>
        <v>0.74034934120175433</v>
      </c>
      <c r="AJ52" s="134">
        <f t="shared" si="23"/>
        <v>-0.54143061604074227</v>
      </c>
      <c r="AK52" s="134">
        <f t="shared" si="24"/>
        <v>-0.49752698368608794</v>
      </c>
      <c r="AL52" s="134">
        <f t="shared" si="25"/>
        <v>-2.0517963452399064</v>
      </c>
      <c r="AM52" s="134">
        <f t="shared" si="26"/>
        <v>-1.6498725535520407</v>
      </c>
      <c r="AN52" s="134">
        <f t="shared" si="33"/>
        <v>-7.7204868348705755</v>
      </c>
      <c r="AO52" s="134">
        <f t="shared" si="33"/>
        <v>-7.7204864277184617</v>
      </c>
      <c r="AP52" s="134">
        <f t="shared" si="33"/>
        <v>-7.720480977034315</v>
      </c>
      <c r="AQ52" s="134">
        <f t="shared" si="33"/>
        <v>-7.720408028160338</v>
      </c>
      <c r="AR52" s="134">
        <f t="shared" si="33"/>
        <v>-7.7194355058318074</v>
      </c>
      <c r="AS52" s="134">
        <f t="shared" si="33"/>
        <v>-7.7070803686632789</v>
      </c>
      <c r="AT52" s="134">
        <f t="shared" si="33"/>
        <v>-7.5972066675330456</v>
      </c>
      <c r="AU52" s="134">
        <f t="shared" si="28"/>
        <v>-7.1642745695552845</v>
      </c>
      <c r="AW52" s="134">
        <v>5000</v>
      </c>
      <c r="AX52" s="134">
        <f t="shared" si="0"/>
        <v>3.9102567590025821E-3</v>
      </c>
      <c r="AY52" s="134">
        <f t="shared" si="1"/>
        <v>1.5550311402834326E-2</v>
      </c>
      <c r="AZ52" s="134">
        <f t="shared" si="2"/>
        <v>-1.1640054643831743E-2</v>
      </c>
      <c r="BA52" s="134">
        <f t="shared" si="3"/>
        <v>0.46845166871082777</v>
      </c>
      <c r="BB52" s="134">
        <f t="shared" si="4"/>
        <v>-0.97241823168250396</v>
      </c>
      <c r="BC52" s="134">
        <f t="shared" si="5"/>
        <v>-2.8150424780818781</v>
      </c>
      <c r="BD52" s="134">
        <f t="shared" si="6"/>
        <v>-6.0701110555755724</v>
      </c>
      <c r="BE52" s="134">
        <f t="shared" si="32"/>
        <v>3.7441612903840245</v>
      </c>
      <c r="BF52" s="134">
        <f t="shared" si="32"/>
        <v>3.7482203544706278</v>
      </c>
      <c r="BG52" s="134">
        <f t="shared" si="32"/>
        <v>3.7394434423758263</v>
      </c>
      <c r="BH52" s="134">
        <f t="shared" si="32"/>
        <v>3.7584894569667981</v>
      </c>
      <c r="BI52" s="134">
        <f t="shared" si="32"/>
        <v>3.7174678686192983</v>
      </c>
      <c r="BJ52" s="134">
        <f t="shared" si="32"/>
        <v>3.8073622356324766</v>
      </c>
      <c r="BK52" s="134">
        <f t="shared" si="32"/>
        <v>3.6167559922412655</v>
      </c>
      <c r="BL52" s="134">
        <f t="shared" si="8"/>
        <v>4.0641045825010824</v>
      </c>
    </row>
    <row r="53" spans="1:64" s="134" customFormat="1" ht="12.95" customHeight="1" x14ac:dyDescent="0.2">
      <c r="A53" s="159" t="s">
        <v>109</v>
      </c>
      <c r="B53" s="164" t="s">
        <v>102</v>
      </c>
      <c r="C53" s="158">
        <v>28428.457999999999</v>
      </c>
      <c r="D53" s="158" t="s">
        <v>82</v>
      </c>
      <c r="E53" s="69">
        <f t="shared" si="11"/>
        <v>-14651.203183313086</v>
      </c>
      <c r="F53" s="134">
        <f t="shared" si="31"/>
        <v>-14651</v>
      </c>
      <c r="G53" s="134">
        <f t="shared" si="12"/>
        <v>-0.23286360000201967</v>
      </c>
      <c r="I53" s="134">
        <f t="shared" ref="I53:I85" si="34">G53</f>
        <v>-0.23286360000201967</v>
      </c>
      <c r="P53" s="134">
        <f t="shared" si="14"/>
        <v>-0.22047421545015278</v>
      </c>
      <c r="Q53" s="185">
        <f t="shared" si="15"/>
        <v>13409.957999999999</v>
      </c>
      <c r="S53" s="70">
        <v>0.1</v>
      </c>
      <c r="Z53" s="134">
        <f t="shared" si="16"/>
        <v>-14651</v>
      </c>
      <c r="AA53" s="134">
        <f t="shared" si="17"/>
        <v>-0.21968526220932974</v>
      </c>
      <c r="AB53" s="134">
        <f t="shared" si="18"/>
        <v>-0.2336525532428427</v>
      </c>
      <c r="AC53" s="134">
        <f t="shared" si="19"/>
        <v>-1.2389384551866889E-2</v>
      </c>
      <c r="AD53" s="134">
        <f t="shared" si="29"/>
        <v>-1.3178337792689926E-2</v>
      </c>
      <c r="AE53" s="134">
        <f t="shared" si="20"/>
        <v>1.736685869782396E-5</v>
      </c>
      <c r="AF53" s="134">
        <f t="shared" si="30"/>
        <v>-1.2389384551866889E-2</v>
      </c>
      <c r="AG53" s="70"/>
      <c r="AH53" s="134">
        <f t="shared" si="21"/>
        <v>7.8895324082303622E-4</v>
      </c>
      <c r="AI53" s="134">
        <f t="shared" si="22"/>
        <v>0.74062428435030614</v>
      </c>
      <c r="AJ53" s="134">
        <f t="shared" si="23"/>
        <v>-0.54096598798707285</v>
      </c>
      <c r="AK53" s="134">
        <f t="shared" si="24"/>
        <v>-0.49767037508912365</v>
      </c>
      <c r="AL53" s="134">
        <f t="shared" si="25"/>
        <v>-2.0512438053057265</v>
      </c>
      <c r="AM53" s="134">
        <f t="shared" si="26"/>
        <v>-1.6488447232562471</v>
      </c>
      <c r="AN53" s="134">
        <f t="shared" ref="AN53:AT68" si="35">$AU53+$AB$7*SIN(AO53)</f>
        <v>-7.7198692352914327</v>
      </c>
      <c r="AO53" s="134">
        <f t="shared" si="35"/>
        <v>-7.7198688187478961</v>
      </c>
      <c r="AP53" s="134">
        <f t="shared" si="35"/>
        <v>-7.7198632678661916</v>
      </c>
      <c r="AQ53" s="134">
        <f t="shared" si="35"/>
        <v>-7.7197893183024116</v>
      </c>
      <c r="AR53" s="134">
        <f t="shared" si="35"/>
        <v>-7.7188079889098589</v>
      </c>
      <c r="AS53" s="134">
        <f t="shared" si="35"/>
        <v>-7.706398321551359</v>
      </c>
      <c r="AT53" s="134">
        <f t="shared" si="35"/>
        <v>-7.5964312026015275</v>
      </c>
      <c r="AU53" s="134">
        <f t="shared" si="28"/>
        <v>-7.1637032089226738</v>
      </c>
      <c r="AW53" s="134">
        <v>5500</v>
      </c>
      <c r="AX53" s="134">
        <f t="shared" si="0"/>
        <v>5.4045739567994515E-3</v>
      </c>
      <c r="AY53" s="134">
        <f t="shared" si="1"/>
        <v>1.5457526444337087E-2</v>
      </c>
      <c r="AZ53" s="134">
        <f t="shared" si="2"/>
        <v>-1.0052952487537636E-2</v>
      </c>
      <c r="BA53" s="134">
        <f t="shared" si="3"/>
        <v>0.49300205521361573</v>
      </c>
      <c r="BB53" s="134">
        <f t="shared" si="4"/>
        <v>-0.9386834958922039</v>
      </c>
      <c r="BC53" s="134">
        <f t="shared" si="5"/>
        <v>-2.6984504133294784</v>
      </c>
      <c r="BD53" s="134">
        <f t="shared" si="6"/>
        <v>-4.4391236580288176</v>
      </c>
      <c r="BE53" s="134">
        <f t="shared" si="32"/>
        <v>3.9451901437136385</v>
      </c>
      <c r="BF53" s="134">
        <f t="shared" si="32"/>
        <v>3.9467486268574867</v>
      </c>
      <c r="BG53" s="134">
        <f t="shared" si="32"/>
        <v>3.9427496723194548</v>
      </c>
      <c r="BH53" s="134">
        <f t="shared" si="32"/>
        <v>3.9530443668622306</v>
      </c>
      <c r="BI53" s="134">
        <f t="shared" si="32"/>
        <v>3.9267598850638614</v>
      </c>
      <c r="BJ53" s="134">
        <f t="shared" si="32"/>
        <v>3.9953870442439836</v>
      </c>
      <c r="BK53" s="134">
        <f t="shared" si="32"/>
        <v>3.8250710974548814</v>
      </c>
      <c r="BL53" s="134">
        <f t="shared" si="8"/>
        <v>4.3497848988062007</v>
      </c>
    </row>
    <row r="54" spans="1:64" s="134" customFormat="1" ht="12.95" customHeight="1" x14ac:dyDescent="0.2">
      <c r="A54" s="159" t="s">
        <v>109</v>
      </c>
      <c r="B54" s="164" t="s">
        <v>102</v>
      </c>
      <c r="C54" s="158">
        <v>28458.264999999999</v>
      </c>
      <c r="D54" s="158" t="s">
        <v>82</v>
      </c>
      <c r="E54" s="69">
        <f t="shared" si="11"/>
        <v>-14625.195318566895</v>
      </c>
      <c r="F54" s="134">
        <f t="shared" si="31"/>
        <v>-14625</v>
      </c>
      <c r="G54" s="134">
        <f t="shared" si="12"/>
        <v>-0.2238500000021304</v>
      </c>
      <c r="I54" s="134">
        <f t="shared" si="34"/>
        <v>-0.2238500000021304</v>
      </c>
      <c r="P54" s="134">
        <f t="shared" si="14"/>
        <v>-0.21985310564263111</v>
      </c>
      <c r="Q54" s="185">
        <f t="shared" si="15"/>
        <v>13439.764999999999</v>
      </c>
      <c r="S54" s="70">
        <v>0.1</v>
      </c>
      <c r="Z54" s="134">
        <f t="shared" si="16"/>
        <v>-14625</v>
      </c>
      <c r="AA54" s="134">
        <f t="shared" si="17"/>
        <v>-0.21884728250287933</v>
      </c>
      <c r="AB54" s="134">
        <f t="shared" si="18"/>
        <v>-0.22485582314188218</v>
      </c>
      <c r="AC54" s="134">
        <f t="shared" si="19"/>
        <v>-3.9968943594992923E-3</v>
      </c>
      <c r="AD54" s="134">
        <f t="shared" si="29"/>
        <v>-5.0027174992510748E-3</v>
      </c>
      <c r="AE54" s="134">
        <f t="shared" si="20"/>
        <v>2.5027182377312928E-6</v>
      </c>
      <c r="AF54" s="134">
        <f t="shared" si="30"/>
        <v>-3.9968943594992923E-3</v>
      </c>
      <c r="AG54" s="70"/>
      <c r="AH54" s="134">
        <f t="shared" si="21"/>
        <v>1.0058231397517918E-3</v>
      </c>
      <c r="AI54" s="134">
        <f t="shared" si="22"/>
        <v>0.74787347109210933</v>
      </c>
      <c r="AJ54" s="134">
        <f t="shared" si="23"/>
        <v>-0.5287043248156672</v>
      </c>
      <c r="AK54" s="134">
        <f t="shared" si="24"/>
        <v>-0.50138186797190665</v>
      </c>
      <c r="AL54" s="134">
        <f t="shared" si="25"/>
        <v>-2.0367319325346478</v>
      </c>
      <c r="AM54" s="134">
        <f t="shared" si="26"/>
        <v>-1.6221806912060648</v>
      </c>
      <c r="AN54" s="134">
        <f t="shared" si="35"/>
        <v>-7.7037304082962672</v>
      </c>
      <c r="AO54" s="134">
        <f t="shared" si="35"/>
        <v>-7.7037296772853745</v>
      </c>
      <c r="AP54" s="134">
        <f t="shared" si="35"/>
        <v>-7.7037209755743312</v>
      </c>
      <c r="AQ54" s="134">
        <f t="shared" si="35"/>
        <v>-7.7036174316775092</v>
      </c>
      <c r="AR54" s="134">
        <f t="shared" si="35"/>
        <v>-7.7023907230727637</v>
      </c>
      <c r="AS54" s="134">
        <f t="shared" si="35"/>
        <v>-7.6885431479438955</v>
      </c>
      <c r="AT54" s="134">
        <f t="shared" si="35"/>
        <v>-7.5762197260853164</v>
      </c>
      <c r="AU54" s="134">
        <f t="shared" si="28"/>
        <v>-7.1488478324748082</v>
      </c>
      <c r="AW54" s="134">
        <v>6000</v>
      </c>
      <c r="AX54" s="134">
        <f t="shared" si="0"/>
        <v>7.1308596037238468E-3</v>
      </c>
      <c r="AY54" s="134">
        <f t="shared" si="1"/>
        <v>1.506211667857129E-2</v>
      </c>
      <c r="AZ54" s="134">
        <f t="shared" si="2"/>
        <v>-7.9312570748474431E-3</v>
      </c>
      <c r="BA54" s="134">
        <f t="shared" si="3"/>
        <v>0.52885489068791336</v>
      </c>
      <c r="BB54" s="134">
        <f t="shared" si="4"/>
        <v>-0.88548799964355163</v>
      </c>
      <c r="BC54" s="134">
        <f t="shared" si="5"/>
        <v>-2.5672017488599446</v>
      </c>
      <c r="BD54" s="134">
        <f t="shared" si="6"/>
        <v>-3.3856868928018424</v>
      </c>
      <c r="BE54" s="134">
        <f t="shared" si="32"/>
        <v>4.1581866129946192</v>
      </c>
      <c r="BF54" s="134">
        <f t="shared" si="32"/>
        <v>4.1584375954550072</v>
      </c>
      <c r="BG54" s="134">
        <f t="shared" si="32"/>
        <v>4.1575880338156193</v>
      </c>
      <c r="BH54" s="134">
        <f t="shared" si="32"/>
        <v>4.1604684791583324</v>
      </c>
      <c r="BI54" s="134">
        <f t="shared" si="32"/>
        <v>4.1507559248272967</v>
      </c>
      <c r="BJ54" s="134">
        <f t="shared" si="32"/>
        <v>4.1841443088802226</v>
      </c>
      <c r="BK54" s="134">
        <f t="shared" si="32"/>
        <v>4.075919341171339</v>
      </c>
      <c r="BL54" s="134">
        <f t="shared" si="8"/>
        <v>4.6354652151113189</v>
      </c>
    </row>
    <row r="55" spans="1:64" s="134" customFormat="1" ht="12.95" customHeight="1" x14ac:dyDescent="0.2">
      <c r="A55" s="159" t="s">
        <v>109</v>
      </c>
      <c r="B55" s="164" t="s">
        <v>102</v>
      </c>
      <c r="C55" s="158">
        <v>28459.401000000002</v>
      </c>
      <c r="D55" s="158" t="s">
        <v>82</v>
      </c>
      <c r="E55" s="69">
        <f t="shared" si="11"/>
        <v>-14624.204110650911</v>
      </c>
      <c r="F55" s="134">
        <f t="shared" si="31"/>
        <v>-14624</v>
      </c>
      <c r="G55" s="134">
        <f t="shared" si="12"/>
        <v>-0.23392640000020037</v>
      </c>
      <c r="I55" s="134">
        <f t="shared" si="34"/>
        <v>-0.23392640000020037</v>
      </c>
      <c r="P55" s="134">
        <f t="shared" si="14"/>
        <v>-0.21982923314561986</v>
      </c>
      <c r="Q55" s="185">
        <f t="shared" si="15"/>
        <v>13440.901000000002</v>
      </c>
      <c r="S55" s="70">
        <v>0.1</v>
      </c>
      <c r="Z55" s="134">
        <f t="shared" si="16"/>
        <v>-14624</v>
      </c>
      <c r="AA55" s="134">
        <f t="shared" si="17"/>
        <v>-0.21881503135678432</v>
      </c>
      <c r="AB55" s="134">
        <f t="shared" si="18"/>
        <v>-0.23494060178903592</v>
      </c>
      <c r="AC55" s="134">
        <f t="shared" si="19"/>
        <v>-1.4097166854580512E-2</v>
      </c>
      <c r="AD55" s="134">
        <f t="shared" si="29"/>
        <v>-1.5111368643416057E-2</v>
      </c>
      <c r="AE55" s="134">
        <f t="shared" si="20"/>
        <v>2.2835346227721807E-5</v>
      </c>
      <c r="AF55" s="134">
        <f t="shared" si="30"/>
        <v>-1.4097166854580512E-2</v>
      </c>
      <c r="AG55" s="70"/>
      <c r="AH55" s="134">
        <f t="shared" si="21"/>
        <v>1.014201788835555E-3</v>
      </c>
      <c r="AI55" s="134">
        <f t="shared" si="22"/>
        <v>0.74815620645316372</v>
      </c>
      <c r="AJ55" s="134">
        <f t="shared" si="23"/>
        <v>-0.52822565651215758</v>
      </c>
      <c r="AK55" s="134">
        <f t="shared" si="24"/>
        <v>-0.50152394535264044</v>
      </c>
      <c r="AL55" s="134">
        <f t="shared" si="25"/>
        <v>-2.0361681002189753</v>
      </c>
      <c r="AM55" s="134">
        <f t="shared" si="26"/>
        <v>-1.621157389029781</v>
      </c>
      <c r="AN55" s="134">
        <f t="shared" si="35"/>
        <v>-7.703106529251035</v>
      </c>
      <c r="AO55" s="134">
        <f t="shared" si="35"/>
        <v>-7.7031057830673682</v>
      </c>
      <c r="AP55" s="134">
        <f t="shared" si="35"/>
        <v>-7.7030969372001152</v>
      </c>
      <c r="AQ55" s="134">
        <f t="shared" si="35"/>
        <v>-7.7029921102927439</v>
      </c>
      <c r="AR55" s="134">
        <f t="shared" si="35"/>
        <v>-7.7017553258264959</v>
      </c>
      <c r="AS55" s="134">
        <f t="shared" si="35"/>
        <v>-7.687851707878492</v>
      </c>
      <c r="AT55" s="134">
        <f t="shared" si="35"/>
        <v>-7.5754404705276466</v>
      </c>
      <c r="AU55" s="134">
        <f t="shared" si="28"/>
        <v>-7.1482764718421974</v>
      </c>
      <c r="AW55" s="134">
        <v>6500</v>
      </c>
      <c r="AX55" s="134">
        <f t="shared" si="0"/>
        <v>9.1335763001522165E-3</v>
      </c>
      <c r="AY55" s="134">
        <f t="shared" si="1"/>
        <v>1.436408210553693E-2</v>
      </c>
      <c r="AZ55" s="134">
        <f t="shared" si="2"/>
        <v>-5.2305058053847128E-3</v>
      </c>
      <c r="BA55" s="134">
        <f t="shared" si="3"/>
        <v>0.58137368494063657</v>
      </c>
      <c r="BB55" s="134">
        <f t="shared" si="4"/>
        <v>-0.80346031884336211</v>
      </c>
      <c r="BC55" s="134">
        <f t="shared" si="5"/>
        <v>-2.4127433565169576</v>
      </c>
      <c r="BD55" s="134">
        <f t="shared" si="6"/>
        <v>-2.6214873207481304</v>
      </c>
      <c r="BE55" s="134">
        <f t="shared" si="32"/>
        <v>4.3890255599613495</v>
      </c>
      <c r="BF55" s="134">
        <f t="shared" si="32"/>
        <v>4.3890292275200968</v>
      </c>
      <c r="BG55" s="134">
        <f t="shared" si="32"/>
        <v>4.3890086614706512</v>
      </c>
      <c r="BH55" s="134">
        <f t="shared" si="32"/>
        <v>4.3891240031010925</v>
      </c>
      <c r="BI55" s="134">
        <f t="shared" si="32"/>
        <v>4.3884776388484603</v>
      </c>
      <c r="BJ55" s="134">
        <f t="shared" si="32"/>
        <v>4.3921160426089001</v>
      </c>
      <c r="BK55" s="134">
        <f t="shared" si="32"/>
        <v>4.3721242004250511</v>
      </c>
      <c r="BL55" s="134">
        <f t="shared" si="8"/>
        <v>4.9211455314164372</v>
      </c>
    </row>
    <row r="56" spans="1:64" s="134" customFormat="1" ht="12.95" customHeight="1" x14ac:dyDescent="0.2">
      <c r="A56" s="159" t="s">
        <v>109</v>
      </c>
      <c r="B56" s="164" t="s">
        <v>102</v>
      </c>
      <c r="C56" s="158">
        <v>28466.282999999999</v>
      </c>
      <c r="D56" s="158" t="s">
        <v>82</v>
      </c>
      <c r="E56" s="69">
        <f t="shared" si="11"/>
        <v>-14618.199275371171</v>
      </c>
      <c r="F56" s="134">
        <f t="shared" si="31"/>
        <v>-14618</v>
      </c>
      <c r="G56" s="134">
        <f t="shared" si="12"/>
        <v>-0.2283848000006401</v>
      </c>
      <c r="I56" s="134">
        <f t="shared" si="34"/>
        <v>-0.2283848000006401</v>
      </c>
      <c r="P56" s="134">
        <f t="shared" si="14"/>
        <v>-0.21968602358403622</v>
      </c>
      <c r="Q56" s="185">
        <f t="shared" si="15"/>
        <v>13447.782999999999</v>
      </c>
      <c r="S56" s="70">
        <v>0.1</v>
      </c>
      <c r="Z56" s="134">
        <f t="shared" si="16"/>
        <v>-14618</v>
      </c>
      <c r="AA56" s="134">
        <f t="shared" si="17"/>
        <v>-0.21862149165877606</v>
      </c>
      <c r="AB56" s="134">
        <f t="shared" si="18"/>
        <v>-0.22944933192590025</v>
      </c>
      <c r="AC56" s="134">
        <f t="shared" si="19"/>
        <v>-8.6987764166038817E-3</v>
      </c>
      <c r="AD56" s="134">
        <f t="shared" si="29"/>
        <v>-9.7633083418640354E-3</v>
      </c>
      <c r="AE56" s="134">
        <f t="shared" si="20"/>
        <v>9.5322189778311863E-6</v>
      </c>
      <c r="AF56" s="134">
        <f t="shared" si="30"/>
        <v>-8.6987764166038817E-3</v>
      </c>
      <c r="AG56" s="70"/>
      <c r="AH56" s="134">
        <f t="shared" si="21"/>
        <v>1.0645319252601535E-3</v>
      </c>
      <c r="AI56" s="134">
        <f t="shared" si="22"/>
        <v>0.74985880771701052</v>
      </c>
      <c r="AJ56" s="134">
        <f t="shared" si="23"/>
        <v>-0.5253424852536005</v>
      </c>
      <c r="AK56" s="134">
        <f t="shared" si="24"/>
        <v>-0.50237530595500446</v>
      </c>
      <c r="AL56" s="134">
        <f t="shared" si="25"/>
        <v>-2.0327761271117306</v>
      </c>
      <c r="AM56" s="134">
        <f t="shared" si="26"/>
        <v>-1.6150209592360472</v>
      </c>
      <c r="AN56" s="134">
        <f t="shared" si="35"/>
        <v>-7.6993582909348159</v>
      </c>
      <c r="AO56" s="134">
        <f t="shared" si="35"/>
        <v>-7.6993574481799723</v>
      </c>
      <c r="AP56" s="134">
        <f t="shared" si="35"/>
        <v>-7.6993476978276449</v>
      </c>
      <c r="AQ56" s="134">
        <f t="shared" si="35"/>
        <v>-7.6992349342822877</v>
      </c>
      <c r="AR56" s="134">
        <f t="shared" si="35"/>
        <v>-7.6979366888060854</v>
      </c>
      <c r="AS56" s="134">
        <f t="shared" si="35"/>
        <v>-7.6836957304920794</v>
      </c>
      <c r="AT56" s="134">
        <f t="shared" si="35"/>
        <v>-7.5707620111321745</v>
      </c>
      <c r="AU56" s="134">
        <f t="shared" si="28"/>
        <v>-7.1448483080465364</v>
      </c>
      <c r="AW56" s="134">
        <v>7000</v>
      </c>
      <c r="AX56" s="134">
        <f t="shared" si="0"/>
        <v>1.1469925379624886E-2</v>
      </c>
      <c r="AY56" s="134">
        <f t="shared" si="1"/>
        <v>1.3363422725234001E-2</v>
      </c>
      <c r="AZ56" s="134">
        <f t="shared" si="2"/>
        <v>-1.8934973456091152E-3</v>
      </c>
      <c r="BA56" s="134">
        <f t="shared" si="3"/>
        <v>0.66075391726052357</v>
      </c>
      <c r="BB56" s="134">
        <f t="shared" si="4"/>
        <v>-0.67448725029738821</v>
      </c>
      <c r="BC56" s="134">
        <f t="shared" si="5"/>
        <v>-2.2199285305240362</v>
      </c>
      <c r="BD56" s="134">
        <f t="shared" si="6"/>
        <v>-2.0141574969593679</v>
      </c>
      <c r="BE56" s="134">
        <f t="shared" si="32"/>
        <v>4.6468261269623712</v>
      </c>
      <c r="BF56" s="134">
        <f t="shared" si="32"/>
        <v>4.6468261246576716</v>
      </c>
      <c r="BG56" s="134">
        <f t="shared" si="32"/>
        <v>4.6468261873401273</v>
      </c>
      <c r="BH56" s="134">
        <f t="shared" si="32"/>
        <v>4.6468244825449245</v>
      </c>
      <c r="BI56" s="134">
        <f t="shared" si="32"/>
        <v>4.6468708641962948</v>
      </c>
      <c r="BJ56" s="134">
        <f t="shared" si="32"/>
        <v>4.6456204466965447</v>
      </c>
      <c r="BK56" s="134">
        <f t="shared" si="32"/>
        <v>4.7128325590186559</v>
      </c>
      <c r="BL56" s="134">
        <f t="shared" si="8"/>
        <v>5.2068258477215554</v>
      </c>
    </row>
    <row r="57" spans="1:64" s="134" customFormat="1" ht="12.95" customHeight="1" x14ac:dyDescent="0.2">
      <c r="A57" s="159" t="s">
        <v>109</v>
      </c>
      <c r="B57" s="164" t="s">
        <v>102</v>
      </c>
      <c r="C57" s="158">
        <v>28481.165000000001</v>
      </c>
      <c r="D57" s="158" t="s">
        <v>82</v>
      </c>
      <c r="E57" s="69">
        <f t="shared" si="11"/>
        <v>-14605.214102654936</v>
      </c>
      <c r="F57" s="134">
        <f t="shared" si="31"/>
        <v>-14605</v>
      </c>
      <c r="G57" s="134">
        <f t="shared" si="12"/>
        <v>-0.24537799999961862</v>
      </c>
      <c r="I57" s="134">
        <f t="shared" si="34"/>
        <v>-0.24537799999961862</v>
      </c>
      <c r="P57" s="134">
        <f t="shared" si="14"/>
        <v>-0.2193758856972598</v>
      </c>
      <c r="Q57" s="185">
        <f t="shared" si="15"/>
        <v>13462.665000000001</v>
      </c>
      <c r="S57" s="70">
        <v>0.1</v>
      </c>
      <c r="Z57" s="134">
        <f t="shared" si="16"/>
        <v>-14605</v>
      </c>
      <c r="AA57" s="134">
        <f t="shared" si="17"/>
        <v>-0.21820196297906969</v>
      </c>
      <c r="AB57" s="134">
        <f t="shared" si="18"/>
        <v>-0.24655192271780874</v>
      </c>
      <c r="AC57" s="134">
        <f t="shared" si="19"/>
        <v>-2.6002114302358825E-2</v>
      </c>
      <c r="AD57" s="134">
        <f t="shared" si="29"/>
        <v>-2.7176037020548938E-2</v>
      </c>
      <c r="AE57" s="134">
        <f t="shared" si="20"/>
        <v>7.3853698814224639E-5</v>
      </c>
      <c r="AF57" s="134">
        <f t="shared" si="30"/>
        <v>-2.6002114302358825E-2</v>
      </c>
      <c r="AG57" s="70"/>
      <c r="AH57" s="134">
        <f t="shared" si="21"/>
        <v>1.1739227181901083E-3</v>
      </c>
      <c r="AI57" s="134">
        <f t="shared" si="22"/>
        <v>0.7535845034029921</v>
      </c>
      <c r="AJ57" s="134">
        <f t="shared" si="23"/>
        <v>-0.51902935671123673</v>
      </c>
      <c r="AK57" s="134">
        <f t="shared" si="24"/>
        <v>-0.50421321595827873</v>
      </c>
      <c r="AL57" s="134">
        <f t="shared" si="25"/>
        <v>-2.0253735418618777</v>
      </c>
      <c r="AM57" s="134">
        <f t="shared" si="26"/>
        <v>-1.6017449112258086</v>
      </c>
      <c r="AN57" s="134">
        <f t="shared" si="35"/>
        <v>-7.6912077104647869</v>
      </c>
      <c r="AO57" s="134">
        <f t="shared" si="35"/>
        <v>-7.6912066229551268</v>
      </c>
      <c r="AP57" s="134">
        <f t="shared" si="35"/>
        <v>-7.6911946658178625</v>
      </c>
      <c r="AQ57" s="134">
        <f t="shared" si="35"/>
        <v>-7.6910632547964966</v>
      </c>
      <c r="AR57" s="134">
        <f t="shared" si="35"/>
        <v>-7.6896258860777156</v>
      </c>
      <c r="AS57" s="134">
        <f t="shared" si="35"/>
        <v>-7.6746478900516397</v>
      </c>
      <c r="AT57" s="134">
        <f t="shared" si="35"/>
        <v>-7.5606081972722317</v>
      </c>
      <c r="AU57" s="134">
        <f t="shared" si="28"/>
        <v>-7.1374206198226036</v>
      </c>
      <c r="AW57" s="134">
        <v>7500</v>
      </c>
      <c r="AX57" s="134">
        <f t="shared" si="0"/>
        <v>1.4189057536895571E-2</v>
      </c>
      <c r="AY57" s="134">
        <f t="shared" si="1"/>
        <v>1.2060138537662524E-2</v>
      </c>
      <c r="AZ57" s="134">
        <f t="shared" si="2"/>
        <v>2.1289189992330479E-3</v>
      </c>
      <c r="BA57" s="134">
        <f t="shared" si="3"/>
        <v>0.78764467281525918</v>
      </c>
      <c r="BB57" s="134">
        <f t="shared" si="4"/>
        <v>-0.46106556819623773</v>
      </c>
      <c r="BC57" s="134">
        <f t="shared" si="5"/>
        <v>-1.9588542078894484</v>
      </c>
      <c r="BD57" s="134">
        <f t="shared" si="6"/>
        <v>-1.489113422579085</v>
      </c>
      <c r="BE57" s="134">
        <f t="shared" si="32"/>
        <v>4.9466273003780632</v>
      </c>
      <c r="BF57" s="134">
        <f t="shared" si="32"/>
        <v>4.9466339292685904</v>
      </c>
      <c r="BG57" s="134">
        <f t="shared" si="32"/>
        <v>4.9466848132855992</v>
      </c>
      <c r="BH57" s="134">
        <f t="shared" si="32"/>
        <v>4.947075043385385</v>
      </c>
      <c r="BI57" s="134">
        <f t="shared" si="32"/>
        <v>4.9500468157971547</v>
      </c>
      <c r="BJ57" s="134">
        <f t="shared" si="32"/>
        <v>4.9715836049318538</v>
      </c>
      <c r="BK57" s="134">
        <f t="shared" si="32"/>
        <v>5.0935838608582058</v>
      </c>
      <c r="BL57" s="134">
        <f t="shared" si="8"/>
        <v>5.4925061640266737</v>
      </c>
    </row>
    <row r="58" spans="1:64" s="134" customFormat="1" ht="12.95" customHeight="1" x14ac:dyDescent="0.2">
      <c r="A58" s="159" t="s">
        <v>109</v>
      </c>
      <c r="B58" s="164" t="s">
        <v>102</v>
      </c>
      <c r="C58" s="158">
        <v>28482.326000000001</v>
      </c>
      <c r="D58" s="158" t="s">
        <v>82</v>
      </c>
      <c r="E58" s="69">
        <f t="shared" si="11"/>
        <v>-14604.201081184465</v>
      </c>
      <c r="F58" s="134">
        <f t="shared" si="31"/>
        <v>-14604</v>
      </c>
      <c r="G58" s="134">
        <f t="shared" si="12"/>
        <v>-0.23045439999987138</v>
      </c>
      <c r="I58" s="134">
        <f t="shared" si="34"/>
        <v>-0.23045439999987138</v>
      </c>
      <c r="P58" s="134">
        <f t="shared" si="14"/>
        <v>-0.21935203741023312</v>
      </c>
      <c r="Q58" s="185">
        <f t="shared" si="15"/>
        <v>13463.826000000001</v>
      </c>
      <c r="S58" s="70">
        <v>0.1</v>
      </c>
      <c r="Z58" s="134">
        <f t="shared" si="16"/>
        <v>-14604</v>
      </c>
      <c r="AA58" s="134">
        <f t="shared" si="17"/>
        <v>-0.21816968064269579</v>
      </c>
      <c r="AB58" s="134">
        <f t="shared" si="18"/>
        <v>-0.23163675676740872</v>
      </c>
      <c r="AC58" s="134">
        <f t="shared" si="19"/>
        <v>-1.1102362589638259E-2</v>
      </c>
      <c r="AD58" s="134">
        <f t="shared" si="29"/>
        <v>-1.2284719357175594E-2</v>
      </c>
      <c r="AE58" s="134">
        <f t="shared" si="20"/>
        <v>1.5091432968456474E-5</v>
      </c>
      <c r="AF58" s="134">
        <f t="shared" si="30"/>
        <v>-1.1102362589638259E-2</v>
      </c>
      <c r="AG58" s="70"/>
      <c r="AH58" s="134">
        <f t="shared" si="21"/>
        <v>1.1823567675373352E-3</v>
      </c>
      <c r="AI58" s="134">
        <f t="shared" si="22"/>
        <v>0.75387319579883694</v>
      </c>
      <c r="AJ58" s="134">
        <f t="shared" si="23"/>
        <v>-0.51853994064906561</v>
      </c>
      <c r="AK58" s="134">
        <f t="shared" si="24"/>
        <v>-0.50435420129494524</v>
      </c>
      <c r="AL58" s="134">
        <f t="shared" si="25"/>
        <v>-2.0248010617618433</v>
      </c>
      <c r="AM58" s="134">
        <f t="shared" si="26"/>
        <v>-1.6007247651854137</v>
      </c>
      <c r="AN58" s="134">
        <f t="shared" si="35"/>
        <v>-7.6905790648289933</v>
      </c>
      <c r="AO58" s="134">
        <f t="shared" si="35"/>
        <v>-7.6905779563022438</v>
      </c>
      <c r="AP58" s="134">
        <f t="shared" si="35"/>
        <v>-7.6905658145640645</v>
      </c>
      <c r="AQ58" s="134">
        <f t="shared" si="35"/>
        <v>-7.6904328840963565</v>
      </c>
      <c r="AR58" s="134">
        <f t="shared" si="35"/>
        <v>-7.688984473613317</v>
      </c>
      <c r="AS58" s="134">
        <f t="shared" si="35"/>
        <v>-7.673949448333798</v>
      </c>
      <c r="AT58" s="134">
        <f t="shared" si="35"/>
        <v>-7.5598261656908123</v>
      </c>
      <c r="AU58" s="134">
        <f t="shared" si="28"/>
        <v>-7.1368492591899928</v>
      </c>
      <c r="AW58" s="134">
        <v>8000</v>
      </c>
      <c r="AX58" s="134">
        <f t="shared" si="0"/>
        <v>1.7246130181535466E-2</v>
      </c>
      <c r="AY58" s="134">
        <f t="shared" si="1"/>
        <v>1.0454229542822477E-2</v>
      </c>
      <c r="AZ58" s="134">
        <f t="shared" si="2"/>
        <v>6.791900638712987E-3</v>
      </c>
      <c r="BA58" s="134">
        <f t="shared" si="3"/>
        <v>1.0055981761067352</v>
      </c>
      <c r="BB58" s="134">
        <f t="shared" si="4"/>
        <v>-8.107325130212216E-2</v>
      </c>
      <c r="BC58" s="134">
        <f t="shared" si="5"/>
        <v>-1.5608208910775301</v>
      </c>
      <c r="BD58" s="134">
        <f t="shared" si="6"/>
        <v>-0.99007399010842589</v>
      </c>
      <c r="BE58" s="134">
        <f t="shared" si="32"/>
        <v>5.3164639056889449</v>
      </c>
      <c r="BF58" s="134">
        <f t="shared" si="32"/>
        <v>5.3169818655865697</v>
      </c>
      <c r="BG58" s="134">
        <f t="shared" si="32"/>
        <v>5.318603639053177</v>
      </c>
      <c r="BH58" s="134">
        <f t="shared" si="32"/>
        <v>5.3236572023254576</v>
      </c>
      <c r="BI58" s="134">
        <f t="shared" si="32"/>
        <v>5.3391764183641301</v>
      </c>
      <c r="BJ58" s="134">
        <f t="shared" si="32"/>
        <v>5.3848955824824998</v>
      </c>
      <c r="BK58" s="134">
        <f t="shared" si="32"/>
        <v>5.5066716812509942</v>
      </c>
      <c r="BL58" s="134">
        <f t="shared" si="8"/>
        <v>5.7781864803317919</v>
      </c>
    </row>
    <row r="59" spans="1:64" s="134" customFormat="1" ht="12.95" customHeight="1" x14ac:dyDescent="0.2">
      <c r="A59" s="159" t="s">
        <v>109</v>
      </c>
      <c r="B59" s="164" t="s">
        <v>102</v>
      </c>
      <c r="C59" s="158">
        <v>28497.233</v>
      </c>
      <c r="D59" s="158" t="s">
        <v>82</v>
      </c>
      <c r="E59" s="69">
        <f t="shared" si="11"/>
        <v>-14591.194094913742</v>
      </c>
      <c r="F59" s="134">
        <f t="shared" si="31"/>
        <v>-14591</v>
      </c>
      <c r="G59" s="134">
        <f t="shared" si="12"/>
        <v>-0.2224476000010327</v>
      </c>
      <c r="I59" s="134">
        <f t="shared" si="34"/>
        <v>-0.2224476000010327</v>
      </c>
      <c r="P59" s="134">
        <f t="shared" si="14"/>
        <v>-0.21904211983431643</v>
      </c>
      <c r="Q59" s="185">
        <f t="shared" si="15"/>
        <v>13478.733</v>
      </c>
      <c r="S59" s="70">
        <v>0.1</v>
      </c>
      <c r="Z59" s="134">
        <f t="shared" si="16"/>
        <v>-14591</v>
      </c>
      <c r="AA59" s="134">
        <f t="shared" si="17"/>
        <v>-0.21774986896909121</v>
      </c>
      <c r="AB59" s="134">
        <f t="shared" si="18"/>
        <v>-0.22373985086625792</v>
      </c>
      <c r="AC59" s="134">
        <f t="shared" si="19"/>
        <v>-3.4054801667162682E-3</v>
      </c>
      <c r="AD59" s="134">
        <f t="shared" si="29"/>
        <v>-4.6977310319414878E-3</v>
      </c>
      <c r="AE59" s="134">
        <f t="shared" si="20"/>
        <v>2.2068676848466036E-6</v>
      </c>
      <c r="AF59" s="134">
        <f t="shared" si="30"/>
        <v>-3.4054801667162682E-3</v>
      </c>
      <c r="AG59" s="70"/>
      <c r="AH59" s="134">
        <f t="shared" si="21"/>
        <v>1.2922508652252074E-3</v>
      </c>
      <c r="AI59" s="134">
        <f t="shared" si="22"/>
        <v>0.75765383594556779</v>
      </c>
      <c r="AJ59" s="134">
        <f t="shared" si="23"/>
        <v>-0.51212762364080489</v>
      </c>
      <c r="AK59" s="134">
        <f t="shared" si="24"/>
        <v>-0.50618168761645466</v>
      </c>
      <c r="AL59" s="134">
        <f t="shared" si="25"/>
        <v>-2.0173186505986727</v>
      </c>
      <c r="AM59" s="134">
        <f t="shared" si="26"/>
        <v>-1.5874766708278594</v>
      </c>
      <c r="AN59" s="134">
        <f t="shared" si="35"/>
        <v>-7.6823846518694463</v>
      </c>
      <c r="AO59" s="134">
        <f t="shared" si="35"/>
        <v>-7.682383238312438</v>
      </c>
      <c r="AP59" s="134">
        <f t="shared" si="35"/>
        <v>-7.6823684882721013</v>
      </c>
      <c r="AQ59" s="134">
        <f t="shared" si="35"/>
        <v>-7.6822146508790823</v>
      </c>
      <c r="AR59" s="134">
        <f t="shared" si="35"/>
        <v>-7.6806182407135708</v>
      </c>
      <c r="AS59" s="134">
        <f t="shared" si="35"/>
        <v>-7.6648377343640242</v>
      </c>
      <c r="AT59" s="134">
        <f t="shared" si="35"/>
        <v>-7.5496472147597427</v>
      </c>
      <c r="AU59" s="134">
        <f t="shared" si="28"/>
        <v>-7.12942157096606</v>
      </c>
      <c r="AW59" s="134">
        <v>8500</v>
      </c>
      <c r="AX59" s="134">
        <f t="shared" si="0"/>
        <v>2.0025748991269042E-2</v>
      </c>
      <c r="AY59" s="134">
        <f t="shared" si="1"/>
        <v>8.5456957407138712E-3</v>
      </c>
      <c r="AZ59" s="134">
        <f t="shared" si="2"/>
        <v>1.1480053250555171E-2</v>
      </c>
      <c r="BA59" s="134">
        <f t="shared" si="3"/>
        <v>1.3677573048827729</v>
      </c>
      <c r="BB59" s="134">
        <f t="shared" si="4"/>
        <v>0.58383182992966176</v>
      </c>
      <c r="BC59" s="134">
        <f t="shared" si="5"/>
        <v>-0.85621810520134178</v>
      </c>
      <c r="BD59" s="134">
        <f t="shared" si="6"/>
        <v>-0.45633432734898355</v>
      </c>
      <c r="BE59" s="134">
        <f t="shared" si="32"/>
        <v>5.8084534968827217</v>
      </c>
      <c r="BF59" s="134">
        <f t="shared" si="32"/>
        <v>5.8106833892206406</v>
      </c>
      <c r="BG59" s="134">
        <f t="shared" si="32"/>
        <v>5.8151406502330003</v>
      </c>
      <c r="BH59" s="134">
        <f t="shared" si="32"/>
        <v>5.824020248798397</v>
      </c>
      <c r="BI59" s="134">
        <f t="shared" si="32"/>
        <v>5.8415953593728354</v>
      </c>
      <c r="BJ59" s="134">
        <f t="shared" si="32"/>
        <v>5.8759625570050931</v>
      </c>
      <c r="BK59" s="134">
        <f t="shared" si="32"/>
        <v>5.9417684073084205</v>
      </c>
      <c r="BL59" s="134">
        <f t="shared" si="8"/>
        <v>6.0638667966369102</v>
      </c>
    </row>
    <row r="60" spans="1:64" s="134" customFormat="1" ht="12.95" customHeight="1" x14ac:dyDescent="0.2">
      <c r="A60" s="159" t="s">
        <v>109</v>
      </c>
      <c r="B60" s="164" t="s">
        <v>102</v>
      </c>
      <c r="C60" s="158">
        <v>28514.397000000001</v>
      </c>
      <c r="D60" s="158" t="s">
        <v>82</v>
      </c>
      <c r="E60" s="69">
        <f t="shared" si="11"/>
        <v>-14576.217780943749</v>
      </c>
      <c r="F60" s="134">
        <f t="shared" si="31"/>
        <v>-14576</v>
      </c>
      <c r="G60" s="134">
        <f t="shared" si="12"/>
        <v>-0.24959360000138986</v>
      </c>
      <c r="I60" s="134">
        <f t="shared" si="34"/>
        <v>-0.24959360000138986</v>
      </c>
      <c r="P60" s="134">
        <f t="shared" si="14"/>
        <v>-0.21868477683617366</v>
      </c>
      <c r="Q60" s="185">
        <f t="shared" si="15"/>
        <v>13495.897000000001</v>
      </c>
      <c r="S60" s="70">
        <v>0.1</v>
      </c>
      <c r="Z60" s="134">
        <f t="shared" si="16"/>
        <v>-14576</v>
      </c>
      <c r="AA60" s="134">
        <f t="shared" si="17"/>
        <v>-0.2172651458590924</v>
      </c>
      <c r="AB60" s="134">
        <f t="shared" si="18"/>
        <v>-0.25101323097847111</v>
      </c>
      <c r="AC60" s="134">
        <f t="shared" si="19"/>
        <v>-3.0908823165216204E-2</v>
      </c>
      <c r="AD60" s="134">
        <f t="shared" si="29"/>
        <v>-3.2328454142297458E-2</v>
      </c>
      <c r="AE60" s="134">
        <f t="shared" si="20"/>
        <v>1.0451289472306296E-4</v>
      </c>
      <c r="AF60" s="134">
        <f t="shared" si="30"/>
        <v>-3.0908823165216204E-2</v>
      </c>
      <c r="AG60" s="70"/>
      <c r="AH60" s="134">
        <f t="shared" si="21"/>
        <v>1.4196309770812476E-3</v>
      </c>
      <c r="AI60" s="134">
        <f t="shared" si="22"/>
        <v>0.7620807353293797</v>
      </c>
      <c r="AJ60" s="134">
        <f t="shared" si="23"/>
        <v>-0.50461204048079544</v>
      </c>
      <c r="AK60" s="134">
        <f t="shared" si="24"/>
        <v>-0.50827747108123056</v>
      </c>
      <c r="AL60" s="134">
        <f t="shared" si="25"/>
        <v>-2.0085911010545967</v>
      </c>
      <c r="AM60" s="134">
        <f t="shared" si="26"/>
        <v>-1.5722214073499092</v>
      </c>
      <c r="AN60" s="134">
        <f t="shared" si="35"/>
        <v>-7.6728782249347569</v>
      </c>
      <c r="AO60" s="134">
        <f t="shared" si="35"/>
        <v>-7.6728763769396044</v>
      </c>
      <c r="AP60" s="134">
        <f t="shared" si="35"/>
        <v>-7.6728580958159043</v>
      </c>
      <c r="AQ60" s="134">
        <f t="shared" si="35"/>
        <v>-7.6726773496868672</v>
      </c>
      <c r="AR60" s="134">
        <f t="shared" si="35"/>
        <v>-7.6708998042821284</v>
      </c>
      <c r="AS60" s="134">
        <f t="shared" si="35"/>
        <v>-7.6542502727191124</v>
      </c>
      <c r="AT60" s="134">
        <f t="shared" si="35"/>
        <v>-7.5378734726257388</v>
      </c>
      <c r="AU60" s="134">
        <f t="shared" si="28"/>
        <v>-7.1208511614769074</v>
      </c>
      <c r="AW60" s="134">
        <v>9000</v>
      </c>
      <c r="AX60" s="134">
        <f t="shared" si="0"/>
        <v>1.9765895439355481E-2</v>
      </c>
      <c r="AY60" s="134">
        <f t="shared" si="1"/>
        <v>6.3345371313366997E-3</v>
      </c>
      <c r="AZ60" s="134">
        <f t="shared" si="2"/>
        <v>1.3431358308018783E-2</v>
      </c>
      <c r="BA60" s="134">
        <f t="shared" si="3"/>
        <v>1.5393529930983452</v>
      </c>
      <c r="BB60" s="134">
        <f t="shared" si="4"/>
        <v>0.98222263736856996</v>
      </c>
      <c r="BC60" s="134">
        <f t="shared" si="5"/>
        <v>0.27997783574903562</v>
      </c>
      <c r="BD60" s="134">
        <f t="shared" si="6"/>
        <v>0.14091059281107976</v>
      </c>
      <c r="BE60" s="134">
        <f t="shared" si="32"/>
        <v>6.432316425701619</v>
      </c>
      <c r="BF60" s="134">
        <f t="shared" si="32"/>
        <v>6.4312101543185012</v>
      </c>
      <c r="BG60" s="134">
        <f t="shared" si="32"/>
        <v>6.429217412526687</v>
      </c>
      <c r="BH60" s="134">
        <f t="shared" si="32"/>
        <v>6.4256293269305003</v>
      </c>
      <c r="BI60" s="134">
        <f t="shared" si="32"/>
        <v>6.4191733215791258</v>
      </c>
      <c r="BJ60" s="134">
        <f t="shared" si="32"/>
        <v>6.4075712583260005</v>
      </c>
      <c r="BK60" s="134">
        <f t="shared" si="32"/>
        <v>6.3867623910535771</v>
      </c>
      <c r="BL60" s="134">
        <f t="shared" si="8"/>
        <v>6.3495471129420284</v>
      </c>
    </row>
    <row r="61" spans="1:64" s="134" customFormat="1" ht="12.95" customHeight="1" x14ac:dyDescent="0.2">
      <c r="A61" s="159" t="s">
        <v>109</v>
      </c>
      <c r="B61" s="164" t="s">
        <v>102</v>
      </c>
      <c r="C61" s="158">
        <v>28521.29</v>
      </c>
      <c r="D61" s="158" t="s">
        <v>82</v>
      </c>
      <c r="E61" s="69">
        <f t="shared" si="11"/>
        <v>-14570.203347700031</v>
      </c>
      <c r="F61" s="134">
        <f t="shared" si="31"/>
        <v>-14570</v>
      </c>
      <c r="G61" s="134">
        <f t="shared" si="12"/>
        <v>-0.23305199999958859</v>
      </c>
      <c r="I61" s="134">
        <f t="shared" si="34"/>
        <v>-0.23305199999958859</v>
      </c>
      <c r="P61" s="134">
        <f t="shared" si="14"/>
        <v>-0.21854191589836799</v>
      </c>
      <c r="Q61" s="185">
        <f t="shared" si="15"/>
        <v>13502.79</v>
      </c>
      <c r="S61" s="70">
        <v>0.1</v>
      </c>
      <c r="Z61" s="134">
        <f t="shared" si="16"/>
        <v>-14570</v>
      </c>
      <c r="AA61" s="134">
        <f t="shared" si="17"/>
        <v>-0.21707115950262368</v>
      </c>
      <c r="AB61" s="134">
        <f t="shared" si="18"/>
        <v>-0.2345227563953329</v>
      </c>
      <c r="AC61" s="134">
        <f t="shared" si="19"/>
        <v>-1.4510084101220594E-2</v>
      </c>
      <c r="AD61" s="134">
        <f t="shared" si="29"/>
        <v>-1.598084049696491E-2</v>
      </c>
      <c r="AE61" s="134">
        <f t="shared" si="20"/>
        <v>2.5538726298943366E-5</v>
      </c>
      <c r="AF61" s="134">
        <f t="shared" si="30"/>
        <v>-1.4510084101220594E-2</v>
      </c>
      <c r="AG61" s="70"/>
      <c r="AH61" s="134">
        <f t="shared" si="21"/>
        <v>1.470756395744304E-3</v>
      </c>
      <c r="AI61" s="134">
        <f t="shared" si="22"/>
        <v>0.76387118114161234</v>
      </c>
      <c r="AJ61" s="134">
        <f t="shared" si="23"/>
        <v>-0.50157021573921978</v>
      </c>
      <c r="AK61" s="134">
        <f t="shared" si="24"/>
        <v>-0.50911172154516593</v>
      </c>
      <c r="AL61" s="134">
        <f t="shared" si="25"/>
        <v>-2.0050714175807678</v>
      </c>
      <c r="AM61" s="134">
        <f t="shared" si="26"/>
        <v>-1.5661283002391393</v>
      </c>
      <c r="AN61" s="134">
        <f t="shared" si="35"/>
        <v>-7.6690600683613468</v>
      </c>
      <c r="AO61" s="134">
        <f t="shared" si="35"/>
        <v>-7.6690580184094514</v>
      </c>
      <c r="AP61" s="134">
        <f t="shared" si="35"/>
        <v>-7.669038153599228</v>
      </c>
      <c r="AQ61" s="134">
        <f t="shared" si="35"/>
        <v>-7.6688457652067319</v>
      </c>
      <c r="AR61" s="134">
        <f t="shared" si="35"/>
        <v>-7.6669926301943283</v>
      </c>
      <c r="AS61" s="134">
        <f t="shared" si="35"/>
        <v>-7.6499930488159533</v>
      </c>
      <c r="AT61" s="134">
        <f t="shared" si="35"/>
        <v>-7.533155385867734</v>
      </c>
      <c r="AU61" s="134">
        <f t="shared" si="28"/>
        <v>-7.1174229976812446</v>
      </c>
      <c r="AW61" s="134">
        <v>9500</v>
      </c>
      <c r="AX61" s="134">
        <f t="shared" si="0"/>
        <v>1.4566739086256801E-2</v>
      </c>
      <c r="AY61" s="134">
        <f t="shared" si="1"/>
        <v>3.8207537146909762E-3</v>
      </c>
      <c r="AZ61" s="134">
        <f t="shared" si="2"/>
        <v>1.0745985371565825E-2</v>
      </c>
      <c r="BA61" s="134">
        <f t="shared" si="3"/>
        <v>1.1831448994512306</v>
      </c>
      <c r="BB61" s="134">
        <f t="shared" si="4"/>
        <v>0.41101652809826583</v>
      </c>
      <c r="BC61" s="134">
        <f t="shared" si="5"/>
        <v>1.2383652401894225</v>
      </c>
      <c r="BD61" s="134">
        <f t="shared" si="6"/>
        <v>0.71267575532061644</v>
      </c>
      <c r="BE61" s="134">
        <f t="shared" si="32"/>
        <v>7.0056783174618342</v>
      </c>
      <c r="BF61" s="134">
        <f t="shared" si="32"/>
        <v>7.0041352075210597</v>
      </c>
      <c r="BG61" s="134">
        <f t="shared" si="32"/>
        <v>7.0004806425204942</v>
      </c>
      <c r="BH61" s="134">
        <f t="shared" si="32"/>
        <v>6.9918715284677635</v>
      </c>
      <c r="BI61" s="134">
        <f t="shared" si="32"/>
        <v>6.9718366962420086</v>
      </c>
      <c r="BJ61" s="134">
        <f t="shared" si="32"/>
        <v>6.9264325074152406</v>
      </c>
      <c r="BK61" s="134">
        <f t="shared" si="32"/>
        <v>6.8287397158614933</v>
      </c>
      <c r="BL61" s="134">
        <f t="shared" si="8"/>
        <v>6.6352274292471467</v>
      </c>
    </row>
    <row r="62" spans="1:64" s="134" customFormat="1" ht="12.95" customHeight="1" x14ac:dyDescent="0.2">
      <c r="A62" s="159" t="s">
        <v>109</v>
      </c>
      <c r="B62" s="164" t="s">
        <v>102</v>
      </c>
      <c r="C62" s="158">
        <v>28544.221000000001</v>
      </c>
      <c r="D62" s="158" t="s">
        <v>82</v>
      </c>
      <c r="E62" s="69">
        <f t="shared" si="11"/>
        <v>-14550.195082980506</v>
      </c>
      <c r="F62" s="134">
        <f t="shared" si="31"/>
        <v>-14550</v>
      </c>
      <c r="G62" s="134">
        <f t="shared" si="12"/>
        <v>-0.22357999999803724</v>
      </c>
      <c r="I62" s="134">
        <f t="shared" si="34"/>
        <v>-0.22357999999803724</v>
      </c>
      <c r="P62" s="134">
        <f t="shared" si="14"/>
        <v>-0.21806602750214868</v>
      </c>
      <c r="Q62" s="185">
        <f t="shared" si="15"/>
        <v>13525.721000000001</v>
      </c>
      <c r="S62" s="70">
        <v>0.1</v>
      </c>
      <c r="Z62" s="134">
        <f t="shared" si="16"/>
        <v>-14550</v>
      </c>
      <c r="AA62" s="134">
        <f t="shared" si="17"/>
        <v>-0.21642413969379587</v>
      </c>
      <c r="AB62" s="134">
        <f t="shared" si="18"/>
        <v>-0.22522188780639005</v>
      </c>
      <c r="AC62" s="134">
        <f t="shared" si="19"/>
        <v>-5.5139724958885583E-3</v>
      </c>
      <c r="AD62" s="134">
        <f t="shared" si="29"/>
        <v>-7.1558603042413682E-3</v>
      </c>
      <c r="AE62" s="134">
        <f t="shared" si="20"/>
        <v>5.1206336693817372E-6</v>
      </c>
      <c r="AF62" s="134">
        <f t="shared" si="30"/>
        <v>-5.5139724958885583E-3</v>
      </c>
      <c r="AG62" s="70"/>
      <c r="AH62" s="134">
        <f t="shared" si="21"/>
        <v>1.6418878083528197E-3</v>
      </c>
      <c r="AI62" s="134">
        <f t="shared" si="22"/>
        <v>0.76992209831574432</v>
      </c>
      <c r="AJ62" s="134">
        <f t="shared" si="23"/>
        <v>-0.49128104228475594</v>
      </c>
      <c r="AK62" s="134">
        <f t="shared" si="24"/>
        <v>-0.51187471442405696</v>
      </c>
      <c r="AL62" s="134">
        <f t="shared" si="25"/>
        <v>-1.9932184759185472</v>
      </c>
      <c r="AM62" s="134">
        <f t="shared" si="26"/>
        <v>-1.5458535763219798</v>
      </c>
      <c r="AN62" s="134">
        <f t="shared" si="35"/>
        <v>-7.6562676177130236</v>
      </c>
      <c r="AO62" s="134">
        <f t="shared" si="35"/>
        <v>-7.6562647591799946</v>
      </c>
      <c r="AP62" s="134">
        <f t="shared" si="35"/>
        <v>-7.6562388303598272</v>
      </c>
      <c r="AQ62" s="134">
        <f t="shared" si="35"/>
        <v>-7.65600379156957</v>
      </c>
      <c r="AR62" s="134">
        <f t="shared" si="35"/>
        <v>-7.6538856480402693</v>
      </c>
      <c r="AS62" s="134">
        <f t="shared" si="35"/>
        <v>-7.6357102633470015</v>
      </c>
      <c r="AT62" s="134">
        <f t="shared" si="35"/>
        <v>-7.5173932291883014</v>
      </c>
      <c r="AU62" s="134">
        <f t="shared" si="28"/>
        <v>-7.1059957850290401</v>
      </c>
      <c r="AW62" s="134">
        <v>10000</v>
      </c>
      <c r="AX62" s="134">
        <f t="shared" si="0"/>
        <v>7.4181841339710404E-3</v>
      </c>
      <c r="AY62" s="134">
        <f t="shared" si="1"/>
        <v>1.0043454907766869E-3</v>
      </c>
      <c r="AZ62" s="134">
        <f t="shared" si="2"/>
        <v>6.4138386431943535E-3</v>
      </c>
      <c r="BA62" s="134">
        <f t="shared" si="3"/>
        <v>0.88884436719496329</v>
      </c>
      <c r="BB62" s="134">
        <f t="shared" si="4"/>
        <v>-0.10803524429883454</v>
      </c>
      <c r="BC62" s="134">
        <f t="shared" si="5"/>
        <v>1.7701806049944224</v>
      </c>
      <c r="BD62" s="134">
        <f t="shared" si="6"/>
        <v>1.2222807954460642</v>
      </c>
      <c r="BE62" s="134">
        <f t="shared" si="32"/>
        <v>7.4331140005342222</v>
      </c>
      <c r="BF62" s="134">
        <f t="shared" si="32"/>
        <v>7.4330027952481865</v>
      </c>
      <c r="BG62" s="134">
        <f t="shared" si="32"/>
        <v>7.43251816244004</v>
      </c>
      <c r="BH62" s="134">
        <f t="shared" si="32"/>
        <v>7.4304122181112877</v>
      </c>
      <c r="BI62" s="134">
        <f t="shared" si="32"/>
        <v>7.4213728284548193</v>
      </c>
      <c r="BJ62" s="134">
        <f t="shared" si="32"/>
        <v>7.3844228626235759</v>
      </c>
      <c r="BK62" s="134">
        <f t="shared" si="32"/>
        <v>7.2550309945479361</v>
      </c>
      <c r="BL62" s="134">
        <f t="shared" si="8"/>
        <v>6.920907745552265</v>
      </c>
    </row>
    <row r="63" spans="1:64" s="134" customFormat="1" ht="12.95" customHeight="1" x14ac:dyDescent="0.2">
      <c r="A63" s="159" t="s">
        <v>110</v>
      </c>
      <c r="B63" s="164" t="s">
        <v>102</v>
      </c>
      <c r="C63" s="158">
        <v>33504.523000000001</v>
      </c>
      <c r="D63" s="158" t="s">
        <v>82</v>
      </c>
      <c r="E63" s="69">
        <f t="shared" si="11"/>
        <v>-10222.122364617228</v>
      </c>
      <c r="F63" s="134">
        <f t="shared" si="31"/>
        <v>-10222</v>
      </c>
      <c r="G63" s="134">
        <f t="shared" si="12"/>
        <v>-0.14023920000181533</v>
      </c>
      <c r="I63" s="134">
        <f t="shared" si="34"/>
        <v>-0.14023920000181533</v>
      </c>
      <c r="P63" s="134">
        <f t="shared" si="14"/>
        <v>-0.12647345296259049</v>
      </c>
      <c r="Q63" s="185">
        <f t="shared" si="15"/>
        <v>18486.023000000001</v>
      </c>
      <c r="S63" s="70">
        <v>0.1</v>
      </c>
      <c r="Z63" s="134">
        <f t="shared" si="16"/>
        <v>-10222</v>
      </c>
      <c r="AA63" s="134">
        <f t="shared" si="17"/>
        <v>-0.13269853214757707</v>
      </c>
      <c r="AB63" s="134">
        <f t="shared" si="18"/>
        <v>-0.13401412081682876</v>
      </c>
      <c r="AC63" s="134">
        <f t="shared" si="19"/>
        <v>-1.376574703922484E-2</v>
      </c>
      <c r="AD63" s="134">
        <f t="shared" si="29"/>
        <v>-7.5406678542382644E-3</v>
      </c>
      <c r="AE63" s="134">
        <f t="shared" si="20"/>
        <v>5.6861671687942317E-6</v>
      </c>
      <c r="AF63" s="134">
        <f t="shared" si="30"/>
        <v>-1.376574703922484E-2</v>
      </c>
      <c r="AG63" s="70"/>
      <c r="AH63" s="134">
        <f t="shared" si="21"/>
        <v>-6.2250791849865804E-3</v>
      </c>
      <c r="AI63" s="134">
        <f t="shared" si="22"/>
        <v>0.52850648420075763</v>
      </c>
      <c r="AJ63" s="134">
        <f t="shared" si="23"/>
        <v>-0.78729611024317181</v>
      </c>
      <c r="AK63" s="134">
        <f t="shared" si="24"/>
        <v>0.30437711587668587</v>
      </c>
      <c r="AL63" s="134">
        <f t="shared" si="25"/>
        <v>2.5683453901132358</v>
      </c>
      <c r="AM63" s="134">
        <f t="shared" si="26"/>
        <v>3.3928272467585598</v>
      </c>
      <c r="AN63" s="134">
        <f t="shared" si="35"/>
        <v>-4.1563961841570851</v>
      </c>
      <c r="AO63" s="134">
        <f t="shared" si="35"/>
        <v>-4.1566523056446822</v>
      </c>
      <c r="AP63" s="134">
        <f t="shared" si="35"/>
        <v>-4.1557878503364494</v>
      </c>
      <c r="AQ63" s="134">
        <f t="shared" si="35"/>
        <v>-4.1587103802996621</v>
      </c>
      <c r="AR63" s="134">
        <f t="shared" si="35"/>
        <v>-4.1488845501197913</v>
      </c>
      <c r="AS63" s="134">
        <f t="shared" si="35"/>
        <v>-4.1825665888573065</v>
      </c>
      <c r="AT63" s="134">
        <f t="shared" si="35"/>
        <v>-4.0737025768207307</v>
      </c>
      <c r="AU63" s="134">
        <f t="shared" si="28"/>
        <v>-4.6331469670919372</v>
      </c>
      <c r="AW63" s="134">
        <v>10500</v>
      </c>
      <c r="AX63" s="134">
        <f t="shared" si="0"/>
        <v>8.2515042400668932E-5</v>
      </c>
      <c r="AY63" s="134">
        <f t="shared" si="1"/>
        <v>-2.1146875404061821E-3</v>
      </c>
      <c r="AZ63" s="134">
        <f t="shared" si="2"/>
        <v>2.1972025828068511E-3</v>
      </c>
      <c r="BA63" s="134">
        <f t="shared" si="3"/>
        <v>0.7207499965180395</v>
      </c>
      <c r="BB63" s="134">
        <f t="shared" si="4"/>
        <v>-0.41657987571586763</v>
      </c>
      <c r="BC63" s="134">
        <f t="shared" si="5"/>
        <v>2.0916140515907511</v>
      </c>
      <c r="BD63" s="134">
        <f t="shared" si="6"/>
        <v>1.7265020663126516</v>
      </c>
      <c r="BE63" s="134">
        <f t="shared" si="32"/>
        <v>7.7656032258203735</v>
      </c>
      <c r="BF63" s="134">
        <f t="shared" si="32"/>
        <v>7.765603171761116</v>
      </c>
      <c r="BG63" s="134">
        <f t="shared" si="32"/>
        <v>7.7656020804097761</v>
      </c>
      <c r="BH63" s="134">
        <f t="shared" si="32"/>
        <v>7.7655800510214439</v>
      </c>
      <c r="BI63" s="134">
        <f t="shared" si="32"/>
        <v>7.7651365433797981</v>
      </c>
      <c r="BJ63" s="134">
        <f t="shared" si="32"/>
        <v>7.7566353766219107</v>
      </c>
      <c r="BK63" s="134">
        <f t="shared" si="32"/>
        <v>7.6542383459773617</v>
      </c>
      <c r="BL63" s="134">
        <f t="shared" si="8"/>
        <v>7.2065880618573832</v>
      </c>
    </row>
    <row r="64" spans="1:64" s="134" customFormat="1" ht="12.95" customHeight="1" x14ac:dyDescent="0.2">
      <c r="A64" s="159" t="s">
        <v>110</v>
      </c>
      <c r="B64" s="164" t="s">
        <v>102</v>
      </c>
      <c r="C64" s="158">
        <v>33504.525999999998</v>
      </c>
      <c r="D64" s="158" t="s">
        <v>82</v>
      </c>
      <c r="E64" s="69">
        <f t="shared" si="11"/>
        <v>-10222.119746990691</v>
      </c>
      <c r="F64" s="134">
        <f t="shared" si="31"/>
        <v>-10222</v>
      </c>
      <c r="G64" s="134">
        <f t="shared" si="12"/>
        <v>-0.13723920000484213</v>
      </c>
      <c r="I64" s="134">
        <f t="shared" si="34"/>
        <v>-0.13723920000484213</v>
      </c>
      <c r="P64" s="134">
        <f t="shared" si="14"/>
        <v>-0.12647345296259049</v>
      </c>
      <c r="Q64" s="185">
        <f t="shared" si="15"/>
        <v>18486.025999999998</v>
      </c>
      <c r="S64" s="70">
        <v>0.1</v>
      </c>
      <c r="Z64" s="134">
        <f t="shared" si="16"/>
        <v>-10222</v>
      </c>
      <c r="AA64" s="134">
        <f t="shared" si="17"/>
        <v>-0.13269853214757707</v>
      </c>
      <c r="AB64" s="134">
        <f t="shared" si="18"/>
        <v>-0.13101412081985556</v>
      </c>
      <c r="AC64" s="134">
        <f t="shared" si="19"/>
        <v>-1.0765747042251639E-2</v>
      </c>
      <c r="AD64" s="134">
        <f t="shared" si="29"/>
        <v>-4.5406678572650627E-3</v>
      </c>
      <c r="AE64" s="134">
        <f t="shared" si="20"/>
        <v>2.0617664590000096E-6</v>
      </c>
      <c r="AF64" s="134">
        <f t="shared" si="30"/>
        <v>-1.0765747042251639E-2</v>
      </c>
      <c r="AG64" s="70"/>
      <c r="AH64" s="134">
        <f t="shared" si="21"/>
        <v>-6.2250791849865804E-3</v>
      </c>
      <c r="AI64" s="134">
        <f t="shared" si="22"/>
        <v>0.52850648420075763</v>
      </c>
      <c r="AJ64" s="134">
        <f t="shared" si="23"/>
        <v>-0.78729611024317181</v>
      </c>
      <c r="AK64" s="134">
        <f t="shared" si="24"/>
        <v>0.30437711587668587</v>
      </c>
      <c r="AL64" s="134">
        <f t="shared" si="25"/>
        <v>2.5683453901132358</v>
      </c>
      <c r="AM64" s="134">
        <f t="shared" si="26"/>
        <v>3.3928272467585598</v>
      </c>
      <c r="AN64" s="134">
        <f t="shared" si="35"/>
        <v>-4.1563961841570851</v>
      </c>
      <c r="AO64" s="134">
        <f t="shared" si="35"/>
        <v>-4.1566523056446822</v>
      </c>
      <c r="AP64" s="134">
        <f t="shared" si="35"/>
        <v>-4.1557878503364494</v>
      </c>
      <c r="AQ64" s="134">
        <f t="shared" si="35"/>
        <v>-4.1587103802996621</v>
      </c>
      <c r="AR64" s="134">
        <f t="shared" si="35"/>
        <v>-4.1488845501197913</v>
      </c>
      <c r="AS64" s="134">
        <f t="shared" si="35"/>
        <v>-4.1825665888573065</v>
      </c>
      <c r="AT64" s="134">
        <f t="shared" si="35"/>
        <v>-4.0737025768207307</v>
      </c>
      <c r="AU64" s="134">
        <f t="shared" si="28"/>
        <v>-4.6331469670919372</v>
      </c>
      <c r="AW64" s="134">
        <v>11000</v>
      </c>
      <c r="AX64" s="134">
        <f t="shared" si="0"/>
        <v>-7.0677227385768865E-3</v>
      </c>
      <c r="AY64" s="134">
        <f t="shared" si="1"/>
        <v>-5.5363453788575823E-3</v>
      </c>
      <c r="AZ64" s="134">
        <f t="shared" si="2"/>
        <v>-1.531377359719304E-3</v>
      </c>
      <c r="BA64" s="134">
        <f t="shared" si="3"/>
        <v>0.61956867486130918</v>
      </c>
      <c r="BB64" s="134">
        <f t="shared" si="4"/>
        <v>-0.6081600490155642</v>
      </c>
      <c r="BC64" s="134">
        <f t="shared" si="5"/>
        <v>2.3156747584165567</v>
      </c>
      <c r="BD64" s="134">
        <f t="shared" si="6"/>
        <v>2.2823043905203502</v>
      </c>
      <c r="BE64" s="134">
        <f t="shared" si="32"/>
        <v>8.0434325849193833</v>
      </c>
      <c r="BF64" s="134">
        <f t="shared" si="32"/>
        <v>8.0434329438398535</v>
      </c>
      <c r="BG64" s="134">
        <f t="shared" si="32"/>
        <v>8.0434295477151689</v>
      </c>
      <c r="BH64" s="134">
        <f t="shared" si="32"/>
        <v>8.0434616796209557</v>
      </c>
      <c r="BI64" s="134">
        <f t="shared" si="32"/>
        <v>8.0431574527506626</v>
      </c>
      <c r="BJ64" s="134">
        <f t="shared" si="32"/>
        <v>8.0460188031577449</v>
      </c>
      <c r="BK64" s="134">
        <f t="shared" si="32"/>
        <v>8.0171593037836786</v>
      </c>
      <c r="BL64" s="134">
        <f t="shared" si="8"/>
        <v>7.4922683781625015</v>
      </c>
    </row>
    <row r="65" spans="1:64" s="134" customFormat="1" ht="12.95" customHeight="1" x14ac:dyDescent="0.2">
      <c r="A65" s="159" t="s">
        <v>110</v>
      </c>
      <c r="B65" s="164" t="s">
        <v>102</v>
      </c>
      <c r="C65" s="158">
        <v>33558.387000000002</v>
      </c>
      <c r="D65" s="158" t="s">
        <v>82</v>
      </c>
      <c r="E65" s="69">
        <f t="shared" si="11"/>
        <v>-10175.123752657326</v>
      </c>
      <c r="F65" s="134">
        <f t="shared" si="31"/>
        <v>-10175</v>
      </c>
      <c r="G65" s="134">
        <f t="shared" si="12"/>
        <v>-0.14183000000048196</v>
      </c>
      <c r="I65" s="134">
        <f t="shared" si="34"/>
        <v>-0.14183000000048196</v>
      </c>
      <c r="P65" s="134">
        <f t="shared" si="14"/>
        <v>-0.1256032560736926</v>
      </c>
      <c r="Q65" s="185">
        <f t="shared" si="15"/>
        <v>18539.887000000002</v>
      </c>
      <c r="S65" s="70">
        <v>0.1</v>
      </c>
      <c r="Z65" s="134">
        <f t="shared" si="16"/>
        <v>-10175</v>
      </c>
      <c r="AA65" s="134">
        <f t="shared" si="17"/>
        <v>-0.13207368882795956</v>
      </c>
      <c r="AB65" s="134">
        <f t="shared" si="18"/>
        <v>-0.13535956724621501</v>
      </c>
      <c r="AC65" s="134">
        <f t="shared" si="19"/>
        <v>-1.6226743926789355E-2</v>
      </c>
      <c r="AD65" s="134">
        <f t="shared" si="29"/>
        <v>-9.7563111725224028E-3</v>
      </c>
      <c r="AE65" s="134">
        <f t="shared" si="20"/>
        <v>9.518560769508546E-6</v>
      </c>
      <c r="AF65" s="134">
        <f t="shared" si="30"/>
        <v>-1.6226743926789355E-2</v>
      </c>
      <c r="AG65" s="70"/>
      <c r="AH65" s="134">
        <f t="shared" si="21"/>
        <v>-6.4704327542669656E-3</v>
      </c>
      <c r="AI65" s="134">
        <f t="shared" si="22"/>
        <v>0.52454763283058625</v>
      </c>
      <c r="AJ65" s="134">
        <f t="shared" si="23"/>
        <v>-0.79533002171663025</v>
      </c>
      <c r="AK65" s="134">
        <f t="shared" si="24"/>
        <v>0.29815534652784736</v>
      </c>
      <c r="AL65" s="134">
        <f t="shared" si="25"/>
        <v>2.5814859083471409</v>
      </c>
      <c r="AM65" s="134">
        <f t="shared" si="26"/>
        <v>3.476905027794146</v>
      </c>
      <c r="AN65" s="134">
        <f t="shared" si="35"/>
        <v>-4.1357395240391277</v>
      </c>
      <c r="AO65" s="134">
        <f t="shared" si="35"/>
        <v>-4.1360607161559058</v>
      </c>
      <c r="AP65" s="134">
        <f t="shared" si="35"/>
        <v>-4.135011326541628</v>
      </c>
      <c r="AQ65" s="134">
        <f t="shared" si="35"/>
        <v>-4.1384461621695694</v>
      </c>
      <c r="AR65" s="134">
        <f t="shared" si="35"/>
        <v>-4.1272698666622691</v>
      </c>
      <c r="AS65" s="134">
        <f t="shared" si="35"/>
        <v>-4.1643753842944147</v>
      </c>
      <c r="AT65" s="134">
        <f t="shared" si="35"/>
        <v>-4.0482431628725841</v>
      </c>
      <c r="AU65" s="134">
        <f t="shared" si="28"/>
        <v>-4.6062930173592562</v>
      </c>
      <c r="AW65" s="134">
        <v>11500</v>
      </c>
      <c r="AX65" s="134">
        <f t="shared" si="0"/>
        <v>-1.3977487229329334E-2</v>
      </c>
      <c r="AY65" s="134">
        <f t="shared" si="1"/>
        <v>-9.2606280245775552E-3</v>
      </c>
      <c r="AZ65" s="134">
        <f t="shared" si="2"/>
        <v>-4.7168592047517775E-3</v>
      </c>
      <c r="BA65" s="134">
        <f t="shared" si="3"/>
        <v>0.55440757698406296</v>
      </c>
      <c r="BB65" s="134">
        <f t="shared" si="4"/>
        <v>-0.7353678107033037</v>
      </c>
      <c r="BC65" s="134">
        <f t="shared" si="5"/>
        <v>2.4881433721121722</v>
      </c>
      <c r="BD65" s="134">
        <f t="shared" si="6"/>
        <v>2.9509900712359167</v>
      </c>
      <c r="BE65" s="134">
        <f t="shared" si="32"/>
        <v>8.2872977094197058</v>
      </c>
      <c r="BF65" s="134">
        <f t="shared" si="32"/>
        <v>8.2872507015239165</v>
      </c>
      <c r="BG65" s="134">
        <f t="shared" si="32"/>
        <v>8.2874501687050834</v>
      </c>
      <c r="BH65" s="134">
        <f t="shared" si="32"/>
        <v>8.2866031829405582</v>
      </c>
      <c r="BI65" s="134">
        <f t="shared" si="32"/>
        <v>8.2901890719252105</v>
      </c>
      <c r="BJ65" s="134">
        <f t="shared" si="32"/>
        <v>8.2748116616974023</v>
      </c>
      <c r="BK65" s="134">
        <f t="shared" si="32"/>
        <v>8.3375327654486036</v>
      </c>
      <c r="BL65" s="134">
        <f t="shared" si="8"/>
        <v>7.7779486944676197</v>
      </c>
    </row>
    <row r="66" spans="1:64" s="134" customFormat="1" ht="12.95" customHeight="1" x14ac:dyDescent="0.2">
      <c r="A66" s="159" t="s">
        <v>110</v>
      </c>
      <c r="B66" s="164" t="s">
        <v>102</v>
      </c>
      <c r="C66" s="158">
        <v>33888.463000000003</v>
      </c>
      <c r="D66" s="158" t="s">
        <v>82</v>
      </c>
      <c r="E66" s="69">
        <f t="shared" si="11"/>
        <v>-9887.1185201963835</v>
      </c>
      <c r="F66" s="134">
        <f t="shared" si="31"/>
        <v>-9887</v>
      </c>
      <c r="G66" s="134">
        <f t="shared" si="12"/>
        <v>-0.13583319999452215</v>
      </c>
      <c r="I66" s="134">
        <f t="shared" si="34"/>
        <v>-0.13583319999452215</v>
      </c>
      <c r="P66" s="134">
        <f t="shared" si="14"/>
        <v>-0.12032938025857576</v>
      </c>
      <c r="Q66" s="185">
        <f t="shared" si="15"/>
        <v>18869.963000000003</v>
      </c>
      <c r="S66" s="70">
        <v>0.1</v>
      </c>
      <c r="Z66" s="134">
        <f t="shared" si="16"/>
        <v>-9887</v>
      </c>
      <c r="AA66" s="134">
        <f t="shared" si="17"/>
        <v>-0.12820582472106812</v>
      </c>
      <c r="AB66" s="134">
        <f t="shared" si="18"/>
        <v>-0.12795675553202979</v>
      </c>
      <c r="AC66" s="134">
        <f t="shared" si="19"/>
        <v>-1.5503819735946389E-2</v>
      </c>
      <c r="AD66" s="134">
        <f t="shared" si="29"/>
        <v>-7.627375273454029E-3</v>
      </c>
      <c r="AE66" s="134">
        <f t="shared" si="20"/>
        <v>5.8176853562097923E-6</v>
      </c>
      <c r="AF66" s="134">
        <f t="shared" si="30"/>
        <v>-1.5503819735946389E-2</v>
      </c>
      <c r="AG66" s="70"/>
      <c r="AH66" s="134">
        <f t="shared" si="21"/>
        <v>-7.8764444624923671E-3</v>
      </c>
      <c r="AI66" s="134">
        <f t="shared" si="22"/>
        <v>0.50311554476301823</v>
      </c>
      <c r="AJ66" s="134">
        <f t="shared" si="23"/>
        <v>-0.83940621756910605</v>
      </c>
      <c r="AK66" s="134">
        <f t="shared" si="24"/>
        <v>0.26087813678801774</v>
      </c>
      <c r="AL66" s="134">
        <f t="shared" si="25"/>
        <v>2.6581238836435497</v>
      </c>
      <c r="AM66" s="134">
        <f t="shared" si="26"/>
        <v>4.0558780605433427</v>
      </c>
      <c r="AN66" s="134">
        <f t="shared" si="35"/>
        <v>-4.012216425325847</v>
      </c>
      <c r="AO66" s="134">
        <f t="shared" si="35"/>
        <v>-4.013194594485145</v>
      </c>
      <c r="AP66" s="134">
        <f t="shared" si="35"/>
        <v>-4.0104907727951371</v>
      </c>
      <c r="AQ66" s="134">
        <f t="shared" si="35"/>
        <v>-4.0179859150900263</v>
      </c>
      <c r="AR66" s="134">
        <f t="shared" si="35"/>
        <v>-3.9973693933494214</v>
      </c>
      <c r="AS66" s="134">
        <f t="shared" si="35"/>
        <v>-4.0553701745361739</v>
      </c>
      <c r="AT66" s="134">
        <f t="shared" si="35"/>
        <v>-3.9009647567477508</v>
      </c>
      <c r="AU66" s="134">
        <f t="shared" si="28"/>
        <v>-4.4417411551675077</v>
      </c>
      <c r="AW66" s="134">
        <v>12000</v>
      </c>
      <c r="AX66" s="134">
        <f>AB$3+AB$4*AW66+AB$5*AW66^2+AZ66</f>
        <v>-2.0662140063730759E-2</v>
      </c>
      <c r="AY66" s="134">
        <f>AB$3+AB$4*AW66+AB$5*AW66^2</f>
        <v>-1.3287535477566087E-2</v>
      </c>
      <c r="AZ66" s="134">
        <f>$AB$6*($AB$11/BA66*BB66+$AB$12)</f>
        <v>-7.3746045861646731E-3</v>
      </c>
      <c r="BA66" s="134">
        <f>1+$AB$7*COS(BC66)</f>
        <v>0.51052750715311279</v>
      </c>
      <c r="BB66" s="134">
        <f>SIN(BC66+RADIANS($AB$9))</f>
        <v>-0.82403941695000305</v>
      </c>
      <c r="BC66" s="134">
        <f>2*ATAN(BD66)</f>
        <v>2.6304386465984018</v>
      </c>
      <c r="BD66" s="134">
        <f>SQRT((1+$AB$7)/(1-$AB$7))*TAN(BE66/2)</f>
        <v>3.82714945741257</v>
      </c>
      <c r="BE66" s="134">
        <f t="shared" si="32"/>
        <v>8.5089385606399901</v>
      </c>
      <c r="BF66" s="134">
        <f t="shared" si="32"/>
        <v>8.5082595867119899</v>
      </c>
      <c r="BG66" s="134">
        <f t="shared" si="32"/>
        <v>8.5102449841798666</v>
      </c>
      <c r="BH66" s="134">
        <f t="shared" si="32"/>
        <v>8.5044249173593105</v>
      </c>
      <c r="BI66" s="134">
        <f t="shared" si="32"/>
        <v>8.5213635055955841</v>
      </c>
      <c r="BJ66" s="134">
        <f t="shared" si="32"/>
        <v>8.47096537064904</v>
      </c>
      <c r="BK66" s="134">
        <f t="shared" si="32"/>
        <v>8.6125465153359411</v>
      </c>
      <c r="BL66" s="134">
        <f>RADIANS($AB$9)+$AB$18*(AW66-AB$15)</f>
        <v>8.063629010772738</v>
      </c>
    </row>
    <row r="67" spans="1:64" s="134" customFormat="1" ht="12.95" customHeight="1" x14ac:dyDescent="0.2">
      <c r="A67" s="159" t="s">
        <v>111</v>
      </c>
      <c r="B67" s="164" t="s">
        <v>102</v>
      </c>
      <c r="C67" s="158">
        <v>34272.406000000003</v>
      </c>
      <c r="D67" s="158" t="s">
        <v>82</v>
      </c>
      <c r="E67" s="69">
        <f t="shared" si="11"/>
        <v>-9552.1120581490013</v>
      </c>
      <c r="F67" s="134">
        <f t="shared" si="31"/>
        <v>-9552</v>
      </c>
      <c r="G67" s="134">
        <f t="shared" si="12"/>
        <v>-0.12842719999753172</v>
      </c>
      <c r="I67" s="134">
        <f t="shared" si="34"/>
        <v>-0.12842719999753172</v>
      </c>
      <c r="P67" s="134">
        <f t="shared" si="14"/>
        <v>-0.11432115583054389</v>
      </c>
      <c r="Q67" s="185">
        <f t="shared" si="15"/>
        <v>19253.906000000003</v>
      </c>
      <c r="S67" s="70">
        <v>0.1</v>
      </c>
      <c r="Z67" s="134">
        <f t="shared" si="16"/>
        <v>-9552</v>
      </c>
      <c r="AA67" s="134">
        <f t="shared" si="17"/>
        <v>-0.1236269292591569</v>
      </c>
      <c r="AB67" s="134">
        <f t="shared" si="18"/>
        <v>-0.11912142656891871</v>
      </c>
      <c r="AC67" s="134">
        <f t="shared" si="19"/>
        <v>-1.4106044166987824E-2</v>
      </c>
      <c r="AD67" s="134">
        <f t="shared" si="29"/>
        <v>-4.800270738374815E-3</v>
      </c>
      <c r="AE67" s="134">
        <f t="shared" si="20"/>
        <v>2.3042599161697492E-6</v>
      </c>
      <c r="AF67" s="134">
        <f t="shared" si="30"/>
        <v>-1.4106044166987824E-2</v>
      </c>
      <c r="AG67" s="70"/>
      <c r="AH67" s="134">
        <f t="shared" si="21"/>
        <v>-9.305773428613006E-3</v>
      </c>
      <c r="AI67" s="134">
        <f t="shared" si="22"/>
        <v>0.48335881250276036</v>
      </c>
      <c r="AJ67" s="134">
        <f t="shared" si="23"/>
        <v>-0.88122884846555416</v>
      </c>
      <c r="AK67" s="134">
        <f t="shared" si="24"/>
        <v>0.21916534281583377</v>
      </c>
      <c r="AL67" s="134">
        <f t="shared" si="25"/>
        <v>2.7403897182713628</v>
      </c>
      <c r="AM67" s="134">
        <f t="shared" si="26"/>
        <v>4.9179611606746017</v>
      </c>
      <c r="AN67" s="134">
        <f t="shared" si="35"/>
        <v>-3.8740716774068478</v>
      </c>
      <c r="AO67" s="134">
        <f t="shared" si="35"/>
        <v>-3.8764161090568927</v>
      </c>
      <c r="AP67" s="134">
        <f t="shared" si="35"/>
        <v>-3.8707999007698519</v>
      </c>
      <c r="AQ67" s="134">
        <f t="shared" si="35"/>
        <v>-3.8843018457110192</v>
      </c>
      <c r="AR67" s="134">
        <f t="shared" si="35"/>
        <v>-3.8521116376099673</v>
      </c>
      <c r="AS67" s="134">
        <f t="shared" si="35"/>
        <v>-3.9305035691062047</v>
      </c>
      <c r="AT67" s="134">
        <f t="shared" si="35"/>
        <v>-3.7479785082888859</v>
      </c>
      <c r="AU67" s="134">
        <f t="shared" si="28"/>
        <v>-4.250335343243079</v>
      </c>
      <c r="AW67" s="134">
        <v>12500</v>
      </c>
      <c r="AX67" s="134">
        <f>AB$3+AB$4*AW67+AB$5*AW67^2+AZ67</f>
        <v>-2.7149109219747766E-2</v>
      </c>
      <c r="AY67" s="134">
        <f>AB$3+AB$4*AW67+AB$5*AW67^2</f>
        <v>-1.7617067737823192E-2</v>
      </c>
      <c r="AZ67" s="134">
        <f>$AB$6*($AB$11/BA67*BB67+$AB$12)</f>
        <v>-9.5320414819245764E-3</v>
      </c>
      <c r="BA67" s="134">
        <f>1+$AB$7*COS(BC67)</f>
        <v>0.48040782715042907</v>
      </c>
      <c r="BB67" s="134">
        <f>SIN(BC67+RADIANS($AB$9))</f>
        <v>-0.88761527867425405</v>
      </c>
      <c r="BC67" s="134">
        <f>2*ATAN(BD67)</f>
        <v>2.7540755603226224</v>
      </c>
      <c r="BD67" s="134">
        <f>SQRT((1+$AB$7)/(1-$AB$7))*TAN(BE67/2)</f>
        <v>5.0963142492892644</v>
      </c>
      <c r="BE67" s="134">
        <f t="shared" si="32"/>
        <v>8.7158060293970063</v>
      </c>
      <c r="BF67" s="134">
        <f t="shared" si="32"/>
        <v>8.7131696148917914</v>
      </c>
      <c r="BG67" s="134">
        <f t="shared" si="32"/>
        <v>8.7193563638780045</v>
      </c>
      <c r="BH67" s="134">
        <f t="shared" si="32"/>
        <v>8.704785637290346</v>
      </c>
      <c r="BI67" s="134">
        <f t="shared" si="32"/>
        <v>8.7388186425056062</v>
      </c>
      <c r="BJ67" s="134">
        <f t="shared" si="32"/>
        <v>8.6576669243186011</v>
      </c>
      <c r="BK67" s="134">
        <f t="shared" si="32"/>
        <v>8.8430651820215509</v>
      </c>
      <c r="BL67" s="134">
        <f>RADIANS($AB$9)+$AB$18*(AW67-AB$15)</f>
        <v>8.3493093270778562</v>
      </c>
    </row>
    <row r="68" spans="1:64" s="134" customFormat="1" ht="12.95" customHeight="1" x14ac:dyDescent="0.2">
      <c r="A68" s="159" t="s">
        <v>111</v>
      </c>
      <c r="B68" s="164" t="s">
        <v>102</v>
      </c>
      <c r="C68" s="158">
        <v>34272.406000000003</v>
      </c>
      <c r="D68" s="158" t="s">
        <v>82</v>
      </c>
      <c r="E68" s="69">
        <f t="shared" si="11"/>
        <v>-9552.1120581490013</v>
      </c>
      <c r="F68" s="134">
        <f t="shared" si="31"/>
        <v>-9552</v>
      </c>
      <c r="G68" s="134">
        <f t="shared" si="12"/>
        <v>-0.12842719999753172</v>
      </c>
      <c r="I68" s="134">
        <f t="shared" si="34"/>
        <v>-0.12842719999753172</v>
      </c>
      <c r="P68" s="134">
        <f t="shared" si="14"/>
        <v>-0.11432115583054389</v>
      </c>
      <c r="Q68" s="185">
        <f t="shared" si="15"/>
        <v>19253.906000000003</v>
      </c>
      <c r="S68" s="70">
        <v>0.1</v>
      </c>
      <c r="Z68" s="134">
        <f t="shared" si="16"/>
        <v>-9552</v>
      </c>
      <c r="AA68" s="134">
        <f t="shared" si="17"/>
        <v>-0.1236269292591569</v>
      </c>
      <c r="AB68" s="134">
        <f t="shared" si="18"/>
        <v>-0.11912142656891871</v>
      </c>
      <c r="AC68" s="134">
        <f t="shared" si="19"/>
        <v>-1.4106044166987824E-2</v>
      </c>
      <c r="AD68" s="134">
        <f t="shared" si="29"/>
        <v>-4.800270738374815E-3</v>
      </c>
      <c r="AE68" s="134">
        <f t="shared" si="20"/>
        <v>2.3042599161697492E-6</v>
      </c>
      <c r="AF68" s="134">
        <f t="shared" si="30"/>
        <v>-1.4106044166987824E-2</v>
      </c>
      <c r="AG68" s="70"/>
      <c r="AH68" s="134">
        <f t="shared" si="21"/>
        <v>-9.305773428613006E-3</v>
      </c>
      <c r="AI68" s="134">
        <f t="shared" si="22"/>
        <v>0.48335881250276036</v>
      </c>
      <c r="AJ68" s="134">
        <f t="shared" si="23"/>
        <v>-0.88122884846555416</v>
      </c>
      <c r="AK68" s="134">
        <f t="shared" si="24"/>
        <v>0.21916534281583377</v>
      </c>
      <c r="AL68" s="134">
        <f t="shared" si="25"/>
        <v>2.7403897182713628</v>
      </c>
      <c r="AM68" s="134">
        <f t="shared" si="26"/>
        <v>4.9179611606746017</v>
      </c>
      <c r="AN68" s="134">
        <f t="shared" si="35"/>
        <v>-3.8740716774068478</v>
      </c>
      <c r="AO68" s="134">
        <f t="shared" si="35"/>
        <v>-3.8764161090568927</v>
      </c>
      <c r="AP68" s="134">
        <f t="shared" si="35"/>
        <v>-3.8707999007698519</v>
      </c>
      <c r="AQ68" s="134">
        <f t="shared" si="35"/>
        <v>-3.8843018457110192</v>
      </c>
      <c r="AR68" s="134">
        <f t="shared" si="35"/>
        <v>-3.8521116376099673</v>
      </c>
      <c r="AS68" s="134">
        <f t="shared" si="35"/>
        <v>-3.9305035691062047</v>
      </c>
      <c r="AT68" s="134">
        <f t="shared" si="35"/>
        <v>-3.7479785082888859</v>
      </c>
      <c r="AU68" s="134">
        <f t="shared" si="28"/>
        <v>-4.250335343243079</v>
      </c>
    </row>
    <row r="69" spans="1:64" s="134" customFormat="1" ht="12.95" customHeight="1" x14ac:dyDescent="0.2">
      <c r="A69" s="159" t="s">
        <v>111</v>
      </c>
      <c r="B69" s="164" t="s">
        <v>102</v>
      </c>
      <c r="C69" s="158">
        <v>34303.35</v>
      </c>
      <c r="D69" s="158" t="s">
        <v>82</v>
      </c>
      <c r="E69" s="69">
        <f t="shared" si="11"/>
        <v>-9525.1121129446547</v>
      </c>
      <c r="F69" s="134">
        <f t="shared" si="31"/>
        <v>-9525</v>
      </c>
      <c r="G69" s="134">
        <f t="shared" si="12"/>
        <v>-0.12849000000278465</v>
      </c>
      <c r="I69" s="134">
        <f t="shared" si="34"/>
        <v>-0.12849000000278465</v>
      </c>
      <c r="P69" s="134">
        <f t="shared" si="14"/>
        <v>-0.11384282658637529</v>
      </c>
      <c r="Q69" s="185">
        <f t="shared" si="15"/>
        <v>19284.849999999999</v>
      </c>
      <c r="S69" s="70">
        <v>0.1</v>
      </c>
      <c r="Z69" s="134">
        <f t="shared" si="16"/>
        <v>-9525</v>
      </c>
      <c r="AA69" s="134">
        <f t="shared" si="17"/>
        <v>-0.12325431557265699</v>
      </c>
      <c r="AB69" s="134">
        <f t="shared" si="18"/>
        <v>-0.11907851101650295</v>
      </c>
      <c r="AC69" s="134">
        <f t="shared" si="19"/>
        <v>-1.4647173416409365E-2</v>
      </c>
      <c r="AD69" s="134">
        <f t="shared" si="29"/>
        <v>-5.23568443012766E-3</v>
      </c>
      <c r="AE69" s="134">
        <f t="shared" si="20"/>
        <v>2.7412391451881202E-6</v>
      </c>
      <c r="AF69" s="134">
        <f t="shared" si="30"/>
        <v>-1.4647173416409365E-2</v>
      </c>
      <c r="AG69" s="70"/>
      <c r="AH69" s="134">
        <f t="shared" si="21"/>
        <v>-9.4114889862817099E-3</v>
      </c>
      <c r="AI69" s="134">
        <f t="shared" si="22"/>
        <v>0.48197419192602098</v>
      </c>
      <c r="AJ69" s="134">
        <f t="shared" si="23"/>
        <v>-0.88421988211900682</v>
      </c>
      <c r="AK69" s="134">
        <f t="shared" si="24"/>
        <v>0.21587224527354348</v>
      </c>
      <c r="AL69" s="134">
        <f t="shared" si="25"/>
        <v>2.7467552183536075</v>
      </c>
      <c r="AM69" s="134">
        <f t="shared" si="26"/>
        <v>4.999397967734998</v>
      </c>
      <c r="AN69" s="134">
        <f t="shared" ref="AN69:AT84" si="36">$AU69+$AB$7*SIN(AO69)</f>
        <v>-3.8631560707356223</v>
      </c>
      <c r="AO69" s="134">
        <f t="shared" si="36"/>
        <v>-3.8656344082419229</v>
      </c>
      <c r="AP69" s="134">
        <f t="shared" si="36"/>
        <v>-3.8597547274134816</v>
      </c>
      <c r="AQ69" s="134">
        <f t="shared" si="36"/>
        <v>-3.8737540228475131</v>
      </c>
      <c r="AR69" s="134">
        <f t="shared" si="36"/>
        <v>-3.8406986105343415</v>
      </c>
      <c r="AS69" s="134">
        <f t="shared" si="36"/>
        <v>-3.9204046570070603</v>
      </c>
      <c r="AT69" s="134">
        <f t="shared" si="36"/>
        <v>-3.7364708280750825</v>
      </c>
      <c r="AU69" s="134">
        <f t="shared" si="28"/>
        <v>-4.2349086061626027</v>
      </c>
    </row>
    <row r="70" spans="1:64" s="134" customFormat="1" ht="12.95" customHeight="1" x14ac:dyDescent="0.2">
      <c r="A70" s="159" t="s">
        <v>112</v>
      </c>
      <c r="B70" s="164" t="s">
        <v>102</v>
      </c>
      <c r="C70" s="158">
        <v>35019.665999999997</v>
      </c>
      <c r="D70" s="158" t="s">
        <v>82</v>
      </c>
      <c r="E70" s="69">
        <f t="shared" si="11"/>
        <v>-8900.0961890498784</v>
      </c>
      <c r="F70" s="134">
        <f t="shared" si="31"/>
        <v>-8900</v>
      </c>
      <c r="G70" s="134">
        <f t="shared" si="12"/>
        <v>-0.11024000000179512</v>
      </c>
      <c r="I70" s="134">
        <f t="shared" si="34"/>
        <v>-0.11024000000179512</v>
      </c>
      <c r="P70" s="134">
        <f t="shared" si="14"/>
        <v>-0.10301702959669293</v>
      </c>
      <c r="Q70" s="185">
        <f t="shared" si="15"/>
        <v>20001.165999999997</v>
      </c>
      <c r="S70" s="70">
        <v>0.1</v>
      </c>
      <c r="Z70" s="134">
        <f t="shared" si="16"/>
        <v>-8900</v>
      </c>
      <c r="AA70" s="134">
        <f t="shared" si="17"/>
        <v>-0.11448677889990971</v>
      </c>
      <c r="AB70" s="134">
        <f t="shared" si="18"/>
        <v>-9.8770250698578338E-2</v>
      </c>
      <c r="AC70" s="134">
        <f t="shared" si="19"/>
        <v>-7.222970405102197E-3</v>
      </c>
      <c r="AD70" s="134">
        <f t="shared" si="29"/>
        <v>4.2467788981145893E-3</v>
      </c>
      <c r="AE70" s="134">
        <f t="shared" si="20"/>
        <v>1.8035131009471364E-6</v>
      </c>
      <c r="AF70" s="134">
        <f t="shared" si="30"/>
        <v>-7.222970405102197E-3</v>
      </c>
      <c r="AG70" s="70"/>
      <c r="AH70" s="134">
        <f t="shared" si="21"/>
        <v>-1.1469749303216783E-2</v>
      </c>
      <c r="AI70" s="134">
        <f t="shared" si="22"/>
        <v>0.45707396831480063</v>
      </c>
      <c r="AJ70" s="134">
        <f t="shared" si="23"/>
        <v>-0.94037412377062091</v>
      </c>
      <c r="AK70" s="134">
        <f t="shared" si="24"/>
        <v>0.14206649227985363</v>
      </c>
      <c r="AL70" s="134">
        <f t="shared" si="25"/>
        <v>2.885662635046311</v>
      </c>
      <c r="AM70" s="134">
        <f t="shared" si="26"/>
        <v>7.7719346075439129</v>
      </c>
      <c r="AN70" s="134">
        <f t="shared" si="36"/>
        <v>-3.6177859124533156</v>
      </c>
      <c r="AO70" s="134">
        <f t="shared" si="36"/>
        <v>-3.623339791373573</v>
      </c>
      <c r="AP70" s="134">
        <f t="shared" si="36"/>
        <v>-3.6122046467644346</v>
      </c>
      <c r="AQ70" s="134">
        <f t="shared" si="36"/>
        <v>-3.6345955429809274</v>
      </c>
      <c r="AR70" s="134">
        <f t="shared" si="36"/>
        <v>-3.5898275236370969</v>
      </c>
      <c r="AS70" s="134">
        <f t="shared" si="36"/>
        <v>-3.6804395550015641</v>
      </c>
      <c r="AT70" s="134">
        <f t="shared" si="36"/>
        <v>-3.5009652581920561</v>
      </c>
      <c r="AU70" s="134">
        <f t="shared" si="28"/>
        <v>-3.8778082107812049</v>
      </c>
    </row>
    <row r="71" spans="1:64" s="134" customFormat="1" ht="12.95" customHeight="1" x14ac:dyDescent="0.2">
      <c r="A71" s="159" t="s">
        <v>112</v>
      </c>
      <c r="B71" s="164" t="s">
        <v>102</v>
      </c>
      <c r="C71" s="158">
        <v>35034.572</v>
      </c>
      <c r="D71" s="158" t="s">
        <v>82</v>
      </c>
      <c r="E71" s="69">
        <f t="shared" si="11"/>
        <v>-8887.0900753213318</v>
      </c>
      <c r="F71" s="134">
        <f t="shared" si="31"/>
        <v>-8887</v>
      </c>
      <c r="G71" s="134">
        <f t="shared" si="12"/>
        <v>-0.10323320000316016</v>
      </c>
      <c r="I71" s="134">
        <f t="shared" si="34"/>
        <v>-0.10323320000316016</v>
      </c>
      <c r="P71" s="134">
        <f t="shared" si="14"/>
        <v>-0.10279687295961051</v>
      </c>
      <c r="Q71" s="185">
        <f t="shared" si="15"/>
        <v>20016.072</v>
      </c>
      <c r="S71" s="70">
        <v>0.1</v>
      </c>
      <c r="Z71" s="134">
        <f t="shared" si="16"/>
        <v>-8887</v>
      </c>
      <c r="AA71" s="134">
        <f t="shared" si="17"/>
        <v>-0.11430158639399877</v>
      </c>
      <c r="AB71" s="134">
        <f t="shared" si="18"/>
        <v>-9.1728486568771903E-2</v>
      </c>
      <c r="AC71" s="134">
        <f t="shared" si="19"/>
        <v>-4.3632704354965024E-4</v>
      </c>
      <c r="AD71" s="134">
        <f t="shared" si="29"/>
        <v>1.1068386390838611E-2</v>
      </c>
      <c r="AE71" s="134">
        <f t="shared" si="20"/>
        <v>1.2250917729690137E-5</v>
      </c>
      <c r="AF71" s="134">
        <f t="shared" si="30"/>
        <v>-4.3632704354965024E-4</v>
      </c>
      <c r="AG71" s="70"/>
      <c r="AH71" s="134">
        <f t="shared" si="21"/>
        <v>-1.1504713434388256E-2</v>
      </c>
      <c r="AI71" s="134">
        <f t="shared" si="22"/>
        <v>0.45668600138522264</v>
      </c>
      <c r="AJ71" s="134">
        <f t="shared" si="23"/>
        <v>-0.94130436618186875</v>
      </c>
      <c r="AK71" s="134">
        <f t="shared" si="24"/>
        <v>0.14057547090215111</v>
      </c>
      <c r="AL71" s="134">
        <f t="shared" si="25"/>
        <v>2.8884079222750545</v>
      </c>
      <c r="AM71" s="134">
        <f t="shared" si="26"/>
        <v>7.8571279026378207</v>
      </c>
      <c r="AN71" s="134">
        <f t="shared" si="36"/>
        <v>-3.6128125896735055</v>
      </c>
      <c r="AO71" s="134">
        <f t="shared" si="36"/>
        <v>-3.6184110659199571</v>
      </c>
      <c r="AP71" s="134">
        <f t="shared" si="36"/>
        <v>-3.6072150052754401</v>
      </c>
      <c r="AQ71" s="134">
        <f t="shared" si="36"/>
        <v>-3.6296704619572768</v>
      </c>
      <c r="AR71" s="134">
        <f t="shared" si="36"/>
        <v>-3.5848852234460464</v>
      </c>
      <c r="AS71" s="134">
        <f t="shared" si="36"/>
        <v>-3.6752876681840125</v>
      </c>
      <c r="AT71" s="134">
        <f t="shared" si="36"/>
        <v>-3.4966368278835951</v>
      </c>
      <c r="AU71" s="134">
        <f t="shared" si="28"/>
        <v>-3.8703805225572712</v>
      </c>
    </row>
    <row r="72" spans="1:64" s="134" customFormat="1" ht="12.95" customHeight="1" x14ac:dyDescent="0.2">
      <c r="A72" s="159" t="s">
        <v>112</v>
      </c>
      <c r="B72" s="164" t="s">
        <v>102</v>
      </c>
      <c r="C72" s="158">
        <v>35097.597999999998</v>
      </c>
      <c r="D72" s="158" t="s">
        <v>82</v>
      </c>
      <c r="E72" s="69">
        <f t="shared" si="11"/>
        <v>-8832.0972319122902</v>
      </c>
      <c r="F72" s="134">
        <f t="shared" si="31"/>
        <v>-8832</v>
      </c>
      <c r="G72" s="134">
        <f t="shared" si="12"/>
        <v>-0.11143520000041462</v>
      </c>
      <c r="I72" s="134">
        <f t="shared" si="34"/>
        <v>-0.11143520000041462</v>
      </c>
      <c r="P72" s="134">
        <f t="shared" si="14"/>
        <v>-0.10186770466705093</v>
      </c>
      <c r="Q72" s="185">
        <f t="shared" si="15"/>
        <v>20079.097999999998</v>
      </c>
      <c r="S72" s="70">
        <v>0.1</v>
      </c>
      <c r="Z72" s="134">
        <f t="shared" si="16"/>
        <v>-8832</v>
      </c>
      <c r="AA72" s="134">
        <f t="shared" si="17"/>
        <v>-0.1135168361372228</v>
      </c>
      <c r="AB72" s="134">
        <f t="shared" si="18"/>
        <v>-9.9786068530242758E-2</v>
      </c>
      <c r="AC72" s="134">
        <f t="shared" si="19"/>
        <v>-9.5674953333636931E-3</v>
      </c>
      <c r="AD72" s="134">
        <f t="shared" si="29"/>
        <v>2.0816361368081737E-3</v>
      </c>
      <c r="AE72" s="134">
        <f t="shared" si="20"/>
        <v>4.333209006065658E-7</v>
      </c>
      <c r="AF72" s="134">
        <f t="shared" si="30"/>
        <v>-9.5674953333636931E-3</v>
      </c>
      <c r="AG72" s="70"/>
      <c r="AH72" s="134">
        <f t="shared" si="21"/>
        <v>-1.1649131470171862E-2</v>
      </c>
      <c r="AI72" s="134">
        <f t="shared" si="22"/>
        <v>0.45509715215801017</v>
      </c>
      <c r="AJ72" s="134">
        <f t="shared" si="23"/>
        <v>-0.94514389584462377</v>
      </c>
      <c r="AK72" s="134">
        <f t="shared" si="24"/>
        <v>0.13428496015499686</v>
      </c>
      <c r="AL72" s="134">
        <f t="shared" si="25"/>
        <v>2.8999689281597214</v>
      </c>
      <c r="AM72" s="134">
        <f t="shared" si="26"/>
        <v>8.237022990528807</v>
      </c>
      <c r="AN72" s="134">
        <f t="shared" si="36"/>
        <v>-3.5918231470190198</v>
      </c>
      <c r="AO72" s="134">
        <f t="shared" si="36"/>
        <v>-3.5975924686870626</v>
      </c>
      <c r="AP72" s="134">
        <f t="shared" si="36"/>
        <v>-3.5861739962982822</v>
      </c>
      <c r="AQ72" s="134">
        <f t="shared" si="36"/>
        <v>-3.6088354030074412</v>
      </c>
      <c r="AR72" s="134">
        <f t="shared" si="36"/>
        <v>-3.5640976039528449</v>
      </c>
      <c r="AS72" s="134">
        <f t="shared" si="36"/>
        <v>-3.6534114018650201</v>
      </c>
      <c r="AT72" s="134">
        <f t="shared" si="36"/>
        <v>-3.4785503367214803</v>
      </c>
      <c r="AU72" s="134">
        <f t="shared" si="28"/>
        <v>-3.8389556877637085</v>
      </c>
    </row>
    <row r="73" spans="1:64" s="134" customFormat="1" ht="12.95" customHeight="1" x14ac:dyDescent="0.2">
      <c r="A73" s="159" t="s">
        <v>113</v>
      </c>
      <c r="B73" s="164" t="s">
        <v>102</v>
      </c>
      <c r="C73" s="158">
        <v>35332.540999999997</v>
      </c>
      <c r="D73" s="158" t="s">
        <v>82</v>
      </c>
      <c r="E73" s="69">
        <f t="shared" si="11"/>
        <v>-8627.0995546195736</v>
      </c>
      <c r="F73" s="134">
        <f t="shared" si="31"/>
        <v>-8627</v>
      </c>
      <c r="G73" s="134">
        <f t="shared" si="12"/>
        <v>-0.11409719999937806</v>
      </c>
      <c r="I73" s="134">
        <f t="shared" si="34"/>
        <v>-0.11409719999937806</v>
      </c>
      <c r="P73" s="134">
        <f t="shared" si="14"/>
        <v>-9.8436700835601909E-2</v>
      </c>
      <c r="Q73" s="185">
        <f t="shared" si="15"/>
        <v>20314.040999999997</v>
      </c>
      <c r="S73" s="70">
        <v>0.1</v>
      </c>
      <c r="Z73" s="134">
        <f t="shared" si="16"/>
        <v>-8627</v>
      </c>
      <c r="AA73" s="134">
        <f t="shared" si="17"/>
        <v>-0.11057435369058599</v>
      </c>
      <c r="AB73" s="134">
        <f t="shared" si="18"/>
        <v>-0.10195954714439398</v>
      </c>
      <c r="AC73" s="134">
        <f t="shared" si="19"/>
        <v>-1.5660499163776154E-2</v>
      </c>
      <c r="AD73" s="134">
        <f t="shared" si="29"/>
        <v>-3.5228463087920714E-3</v>
      </c>
      <c r="AE73" s="134">
        <f t="shared" si="20"/>
        <v>1.2410446115369924E-6</v>
      </c>
      <c r="AF73" s="134">
        <f t="shared" si="30"/>
        <v>-1.5660499163776154E-2</v>
      </c>
      <c r="AG73" s="70"/>
      <c r="AH73" s="134">
        <f t="shared" si="21"/>
        <v>-1.2137652854984082E-2</v>
      </c>
      <c r="AI73" s="134">
        <f t="shared" si="22"/>
        <v>0.44989699104592995</v>
      </c>
      <c r="AJ73" s="134">
        <f t="shared" si="23"/>
        <v>-0.95813506574651508</v>
      </c>
      <c r="AK73" s="134">
        <f t="shared" si="24"/>
        <v>0.11107764694040906</v>
      </c>
      <c r="AL73" s="134">
        <f t="shared" si="25"/>
        <v>2.9423501433498083</v>
      </c>
      <c r="AM73" s="134">
        <f t="shared" si="26"/>
        <v>10.004789404543567</v>
      </c>
      <c r="AN73" s="134">
        <f t="shared" si="36"/>
        <v>-3.5142874437412801</v>
      </c>
      <c r="AO73" s="134">
        <f t="shared" si="36"/>
        <v>-3.520397023943056</v>
      </c>
      <c r="AP73" s="134">
        <f t="shared" si="36"/>
        <v>-3.5087067631448563</v>
      </c>
      <c r="AQ73" s="134">
        <f t="shared" si="36"/>
        <v>-3.5311229725846927</v>
      </c>
      <c r="AR73" s="134">
        <f t="shared" si="36"/>
        <v>-3.4883085821434623</v>
      </c>
      <c r="AS73" s="134">
        <f t="shared" si="36"/>
        <v>-3.5707459664188628</v>
      </c>
      <c r="AT73" s="134">
        <f t="shared" si="36"/>
        <v>-3.4141628479690556</v>
      </c>
      <c r="AU73" s="134">
        <f t="shared" si="28"/>
        <v>-3.7218267580786097</v>
      </c>
    </row>
    <row r="74" spans="1:64" s="134" customFormat="1" ht="12.95" customHeight="1" x14ac:dyDescent="0.2">
      <c r="A74" s="159" t="s">
        <v>113</v>
      </c>
      <c r="B74" s="164" t="s">
        <v>102</v>
      </c>
      <c r="C74" s="158">
        <v>35332.548999999999</v>
      </c>
      <c r="D74" s="158" t="s">
        <v>82</v>
      </c>
      <c r="E74" s="69">
        <f t="shared" si="11"/>
        <v>-8627.0925742821346</v>
      </c>
      <c r="F74" s="134">
        <f t="shared" si="31"/>
        <v>-8627</v>
      </c>
      <c r="G74" s="134">
        <f t="shared" si="12"/>
        <v>-0.10609719999774825</v>
      </c>
      <c r="I74" s="134">
        <f t="shared" si="34"/>
        <v>-0.10609719999774825</v>
      </c>
      <c r="P74" s="134">
        <f t="shared" si="14"/>
        <v>-9.8436700835601909E-2</v>
      </c>
      <c r="Q74" s="185">
        <f t="shared" si="15"/>
        <v>20314.048999999999</v>
      </c>
      <c r="S74" s="70">
        <v>0.1</v>
      </c>
      <c r="Z74" s="134">
        <f t="shared" si="16"/>
        <v>-8627</v>
      </c>
      <c r="AA74" s="134">
        <f t="shared" si="17"/>
        <v>-0.11057435369058599</v>
      </c>
      <c r="AB74" s="134">
        <f t="shared" si="18"/>
        <v>-9.3959547142764166E-2</v>
      </c>
      <c r="AC74" s="134">
        <f t="shared" si="19"/>
        <v>-7.6604991621463392E-3</v>
      </c>
      <c r="AD74" s="134">
        <f t="shared" si="29"/>
        <v>4.4771536928377431E-3</v>
      </c>
      <c r="AE74" s="134">
        <f t="shared" si="20"/>
        <v>2.004490518929064E-6</v>
      </c>
      <c r="AF74" s="134">
        <f t="shared" si="30"/>
        <v>-7.6604991621463392E-3</v>
      </c>
      <c r="AG74" s="70"/>
      <c r="AH74" s="134">
        <f t="shared" si="21"/>
        <v>-1.2137652854984082E-2</v>
      </c>
      <c r="AI74" s="134">
        <f t="shared" si="22"/>
        <v>0.44989699104592995</v>
      </c>
      <c r="AJ74" s="134">
        <f t="shared" si="23"/>
        <v>-0.95813506574651508</v>
      </c>
      <c r="AK74" s="134">
        <f t="shared" si="24"/>
        <v>0.11107764694040906</v>
      </c>
      <c r="AL74" s="134">
        <f t="shared" si="25"/>
        <v>2.9423501433498083</v>
      </c>
      <c r="AM74" s="134">
        <f t="shared" si="26"/>
        <v>10.004789404543567</v>
      </c>
      <c r="AN74" s="134">
        <f t="shared" si="36"/>
        <v>-3.5142874437412801</v>
      </c>
      <c r="AO74" s="134">
        <f t="shared" si="36"/>
        <v>-3.520397023943056</v>
      </c>
      <c r="AP74" s="134">
        <f t="shared" si="36"/>
        <v>-3.5087067631448563</v>
      </c>
      <c r="AQ74" s="134">
        <f t="shared" si="36"/>
        <v>-3.5311229725846927</v>
      </c>
      <c r="AR74" s="134">
        <f t="shared" si="36"/>
        <v>-3.4883085821434623</v>
      </c>
      <c r="AS74" s="134">
        <f t="shared" si="36"/>
        <v>-3.5707459664188628</v>
      </c>
      <c r="AT74" s="134">
        <f t="shared" si="36"/>
        <v>-3.4141628479690556</v>
      </c>
      <c r="AU74" s="134">
        <f t="shared" si="28"/>
        <v>-3.7218267580786097</v>
      </c>
    </row>
    <row r="75" spans="1:64" s="134" customFormat="1" ht="12.95" customHeight="1" x14ac:dyDescent="0.2">
      <c r="A75" s="159" t="s">
        <v>113</v>
      </c>
      <c r="B75" s="164" t="s">
        <v>102</v>
      </c>
      <c r="C75" s="158">
        <v>35370.362999999998</v>
      </c>
      <c r="D75" s="158" t="s">
        <v>82</v>
      </c>
      <c r="E75" s="69">
        <f t="shared" si="11"/>
        <v>-8594.0982643041971</v>
      </c>
      <c r="F75" s="134">
        <f t="shared" si="31"/>
        <v>-8594</v>
      </c>
      <c r="G75" s="134">
        <f t="shared" si="12"/>
        <v>-0.11261840000224765</v>
      </c>
      <c r="I75" s="134">
        <f t="shared" si="34"/>
        <v>-0.11261840000224765</v>
      </c>
      <c r="P75" s="134">
        <f t="shared" si="14"/>
        <v>-9.7889146532231464E-2</v>
      </c>
      <c r="Q75" s="185">
        <f t="shared" si="15"/>
        <v>20351.862999999998</v>
      </c>
      <c r="S75" s="70">
        <v>0.1</v>
      </c>
      <c r="Z75" s="134">
        <f t="shared" si="16"/>
        <v>-8594</v>
      </c>
      <c r="AA75" s="134">
        <f t="shared" si="17"/>
        <v>-0.11009814407702627</v>
      </c>
      <c r="AB75" s="134">
        <f t="shared" si="18"/>
        <v>-0.10040940245745285</v>
      </c>
      <c r="AC75" s="134">
        <f t="shared" si="19"/>
        <v>-1.472925347001619E-2</v>
      </c>
      <c r="AD75" s="134">
        <f t="shared" si="29"/>
        <v>-2.5202559252213846E-3</v>
      </c>
      <c r="AE75" s="134">
        <f t="shared" si="20"/>
        <v>6.3516899286134985E-7</v>
      </c>
      <c r="AF75" s="134">
        <f t="shared" si="30"/>
        <v>-1.472925347001619E-2</v>
      </c>
      <c r="AG75" s="70"/>
      <c r="AH75" s="134">
        <f t="shared" si="21"/>
        <v>-1.2208997544794811E-2</v>
      </c>
      <c r="AI75" s="134">
        <f t="shared" si="22"/>
        <v>0.44916230502739407</v>
      </c>
      <c r="AJ75" s="134">
        <f t="shared" si="23"/>
        <v>-0.9600392130723413</v>
      </c>
      <c r="AK75" s="134">
        <f t="shared" si="24"/>
        <v>0.10737503391108251</v>
      </c>
      <c r="AL75" s="134">
        <f t="shared" si="25"/>
        <v>2.9490763894710073</v>
      </c>
      <c r="AM75" s="134">
        <f t="shared" si="26"/>
        <v>10.356626775368074</v>
      </c>
      <c r="AN75" s="134">
        <f t="shared" si="36"/>
        <v>-3.5019029814353373</v>
      </c>
      <c r="AO75" s="134">
        <f t="shared" si="36"/>
        <v>-3.5080179444058648</v>
      </c>
      <c r="AP75" s="134">
        <f t="shared" si="36"/>
        <v>-3.4963727955784232</v>
      </c>
      <c r="AQ75" s="134">
        <f t="shared" si="36"/>
        <v>-3.518594416215203</v>
      </c>
      <c r="AR75" s="134">
        <f t="shared" si="36"/>
        <v>-3.476348118753025</v>
      </c>
      <c r="AS75" s="134">
        <f t="shared" si="36"/>
        <v>-3.5572768909772989</v>
      </c>
      <c r="AT75" s="134">
        <f t="shared" si="36"/>
        <v>-3.4042117588728611</v>
      </c>
      <c r="AU75" s="134">
        <f t="shared" si="28"/>
        <v>-3.7029718572024723</v>
      </c>
    </row>
    <row r="76" spans="1:64" s="134" customFormat="1" ht="12.95" customHeight="1" x14ac:dyDescent="0.2">
      <c r="A76" s="159" t="s">
        <v>113</v>
      </c>
      <c r="B76" s="164" t="s">
        <v>102</v>
      </c>
      <c r="C76" s="158">
        <v>35370.364999999998</v>
      </c>
      <c r="D76" s="158" t="s">
        <v>82</v>
      </c>
      <c r="E76" s="69">
        <f t="shared" si="11"/>
        <v>-8594.0965192198382</v>
      </c>
      <c r="F76" s="134">
        <f t="shared" si="31"/>
        <v>-8594</v>
      </c>
      <c r="G76" s="134">
        <f t="shared" si="12"/>
        <v>-0.1106184000018402</v>
      </c>
      <c r="I76" s="134">
        <f t="shared" si="34"/>
        <v>-0.1106184000018402</v>
      </c>
      <c r="P76" s="134">
        <f t="shared" si="14"/>
        <v>-9.7889146532231464E-2</v>
      </c>
      <c r="Q76" s="185">
        <f t="shared" si="15"/>
        <v>20351.864999999998</v>
      </c>
      <c r="S76" s="70">
        <v>0.1</v>
      </c>
      <c r="Z76" s="134">
        <f t="shared" si="16"/>
        <v>-8594</v>
      </c>
      <c r="AA76" s="134">
        <f t="shared" si="17"/>
        <v>-0.11009814407702627</v>
      </c>
      <c r="AB76" s="134">
        <f t="shared" si="18"/>
        <v>-9.8409402457045395E-2</v>
      </c>
      <c r="AC76" s="134">
        <f t="shared" si="19"/>
        <v>-1.2729253469608737E-2</v>
      </c>
      <c r="AD76" s="134">
        <f t="shared" si="29"/>
        <v>-5.2025592481393101E-4</v>
      </c>
      <c r="AE76" s="134">
        <f t="shared" si="20"/>
        <v>2.7066622730399864E-8</v>
      </c>
      <c r="AF76" s="134">
        <f t="shared" si="30"/>
        <v>-1.2729253469608737E-2</v>
      </c>
      <c r="AG76" s="70"/>
      <c r="AH76" s="134">
        <f t="shared" si="21"/>
        <v>-1.2208997544794811E-2</v>
      </c>
      <c r="AI76" s="134">
        <f t="shared" si="22"/>
        <v>0.44916230502739407</v>
      </c>
      <c r="AJ76" s="134">
        <f t="shared" si="23"/>
        <v>-0.9600392130723413</v>
      </c>
      <c r="AK76" s="134">
        <f t="shared" si="24"/>
        <v>0.10737503391108251</v>
      </c>
      <c r="AL76" s="134">
        <f t="shared" si="25"/>
        <v>2.9490763894710073</v>
      </c>
      <c r="AM76" s="134">
        <f t="shared" si="26"/>
        <v>10.356626775368074</v>
      </c>
      <c r="AN76" s="134">
        <f t="shared" si="36"/>
        <v>-3.5019029814353373</v>
      </c>
      <c r="AO76" s="134">
        <f t="shared" si="36"/>
        <v>-3.5080179444058648</v>
      </c>
      <c r="AP76" s="134">
        <f t="shared" si="36"/>
        <v>-3.4963727955784232</v>
      </c>
      <c r="AQ76" s="134">
        <f t="shared" si="36"/>
        <v>-3.518594416215203</v>
      </c>
      <c r="AR76" s="134">
        <f t="shared" si="36"/>
        <v>-3.476348118753025</v>
      </c>
      <c r="AS76" s="134">
        <f t="shared" si="36"/>
        <v>-3.5572768909772989</v>
      </c>
      <c r="AT76" s="134">
        <f t="shared" si="36"/>
        <v>-3.4042117588728611</v>
      </c>
      <c r="AU76" s="134">
        <f t="shared" si="28"/>
        <v>-3.7029718572024723</v>
      </c>
    </row>
    <row r="77" spans="1:64" s="134" customFormat="1" ht="12.95" customHeight="1" x14ac:dyDescent="0.2">
      <c r="A77" s="159" t="s">
        <v>112</v>
      </c>
      <c r="B77" s="164" t="s">
        <v>102</v>
      </c>
      <c r="C77" s="158">
        <v>35388.71</v>
      </c>
      <c r="D77" s="158" t="s">
        <v>82</v>
      </c>
      <c r="E77" s="69">
        <f t="shared" si="11"/>
        <v>-8578.0897329357813</v>
      </c>
      <c r="F77" s="134">
        <f t="shared" si="31"/>
        <v>-8578</v>
      </c>
      <c r="G77" s="134">
        <f t="shared" si="12"/>
        <v>-0.10284080000565154</v>
      </c>
      <c r="I77" s="134">
        <f t="shared" si="34"/>
        <v>-0.10284080000565154</v>
      </c>
      <c r="P77" s="134">
        <f t="shared" si="14"/>
        <v>-9.7624140173567825E-2</v>
      </c>
      <c r="Q77" s="185">
        <f t="shared" si="15"/>
        <v>20370.21</v>
      </c>
      <c r="S77" s="70">
        <v>0.1</v>
      </c>
      <c r="Z77" s="134">
        <f t="shared" si="16"/>
        <v>-8578</v>
      </c>
      <c r="AA77" s="134">
        <f t="shared" si="17"/>
        <v>-0.1098670043843309</v>
      </c>
      <c r="AB77" s="134">
        <f t="shared" si="18"/>
        <v>-9.0597935794888465E-2</v>
      </c>
      <c r="AC77" s="134">
        <f t="shared" si="19"/>
        <v>-5.2166598320837199E-3</v>
      </c>
      <c r="AD77" s="134">
        <f t="shared" si="29"/>
        <v>7.0262043786793599E-3</v>
      </c>
      <c r="AE77" s="134">
        <f t="shared" si="20"/>
        <v>4.9367547970973014E-6</v>
      </c>
      <c r="AF77" s="134">
        <f t="shared" si="30"/>
        <v>-5.2166598320837199E-3</v>
      </c>
      <c r="AG77" s="70"/>
      <c r="AH77" s="134">
        <f t="shared" si="21"/>
        <v>-1.2242864210763076E-2</v>
      </c>
      <c r="AI77" s="134">
        <f t="shared" si="22"/>
        <v>0.44881599879676615</v>
      </c>
      <c r="AJ77" s="134">
        <f t="shared" si="23"/>
        <v>-0.96094435186083837</v>
      </c>
      <c r="AK77" s="134">
        <f t="shared" si="24"/>
        <v>0.10558295756292013</v>
      </c>
      <c r="AL77" s="134">
        <f t="shared" si="25"/>
        <v>2.9523287297374607</v>
      </c>
      <c r="AM77" s="134">
        <f t="shared" si="26"/>
        <v>10.535691394866381</v>
      </c>
      <c r="AN77" s="134">
        <f t="shared" si="36"/>
        <v>-3.4959075387050311</v>
      </c>
      <c r="AO77" s="134">
        <f t="shared" si="36"/>
        <v>-3.5020197892042946</v>
      </c>
      <c r="AP77" s="134">
        <f t="shared" si="36"/>
        <v>-3.490405799165766</v>
      </c>
      <c r="AQ77" s="134">
        <f t="shared" si="36"/>
        <v>-3.5125173403673999</v>
      </c>
      <c r="AR77" s="134">
        <f t="shared" si="36"/>
        <v>-3.4705720289293898</v>
      </c>
      <c r="AS77" s="134">
        <f t="shared" si="36"/>
        <v>-3.5507308031016116</v>
      </c>
      <c r="AT77" s="134">
        <f t="shared" si="36"/>
        <v>-3.3994254165838598</v>
      </c>
      <c r="AU77" s="134">
        <f t="shared" si="28"/>
        <v>-3.6938300870807081</v>
      </c>
    </row>
    <row r="78" spans="1:64" s="134" customFormat="1" ht="12.95" customHeight="1" x14ac:dyDescent="0.2">
      <c r="A78" s="159" t="s">
        <v>112</v>
      </c>
      <c r="B78" s="164" t="s">
        <v>102</v>
      </c>
      <c r="C78" s="158">
        <v>35726.81</v>
      </c>
      <c r="D78" s="158" t="s">
        <v>82</v>
      </c>
      <c r="E78" s="69">
        <f t="shared" si="11"/>
        <v>-8283.0832220260381</v>
      </c>
      <c r="F78" s="134">
        <f t="shared" si="31"/>
        <v>-8283</v>
      </c>
      <c r="G78" s="134">
        <f t="shared" si="12"/>
        <v>-9.5378800004255027E-2</v>
      </c>
      <c r="I78" s="134">
        <f t="shared" si="34"/>
        <v>-9.5378800004255027E-2</v>
      </c>
      <c r="P78" s="134">
        <f t="shared" si="14"/>
        <v>-9.2793614061592894E-2</v>
      </c>
      <c r="Q78" s="185">
        <f t="shared" si="15"/>
        <v>20708.309999999998</v>
      </c>
      <c r="S78" s="70">
        <v>0.1</v>
      </c>
      <c r="Z78" s="134">
        <f t="shared" si="16"/>
        <v>-8283</v>
      </c>
      <c r="AA78" s="134">
        <f t="shared" si="17"/>
        <v>-0.10557671229459677</v>
      </c>
      <c r="AB78" s="134">
        <f t="shared" si="18"/>
        <v>-8.2595701771251154E-2</v>
      </c>
      <c r="AC78" s="134">
        <f t="shared" si="19"/>
        <v>-2.5851859426621326E-3</v>
      </c>
      <c r="AD78" s="134">
        <f t="shared" si="29"/>
        <v>1.019791229034174E-2</v>
      </c>
      <c r="AE78" s="134">
        <f t="shared" si="20"/>
        <v>1.0399741508150312E-5</v>
      </c>
      <c r="AF78" s="134">
        <f t="shared" si="30"/>
        <v>-2.5851859426621326E-3</v>
      </c>
      <c r="AG78" s="70"/>
      <c r="AH78" s="134">
        <f t="shared" si="21"/>
        <v>-1.2783098233003875E-2</v>
      </c>
      <c r="AI78" s="134">
        <f t="shared" si="22"/>
        <v>0.44354632422486007</v>
      </c>
      <c r="AJ78" s="134">
        <f t="shared" si="23"/>
        <v>-0.97559949097432863</v>
      </c>
      <c r="AK78" s="134">
        <f t="shared" si="24"/>
        <v>7.2875721790424508E-2</v>
      </c>
      <c r="AL78" s="134">
        <f t="shared" si="25"/>
        <v>3.0113692175249667</v>
      </c>
      <c r="AM78" s="134">
        <f t="shared" si="26"/>
        <v>15.336508573133043</v>
      </c>
      <c r="AN78" s="134">
        <f t="shared" si="36"/>
        <v>-3.3863452540783845</v>
      </c>
      <c r="AO78" s="134">
        <f t="shared" si="36"/>
        <v>-3.3917563224656804</v>
      </c>
      <c r="AP78" s="134">
        <f t="shared" si="36"/>
        <v>-3.3818171370173129</v>
      </c>
      <c r="AQ78" s="134">
        <f t="shared" si="36"/>
        <v>-3.4000930812413559</v>
      </c>
      <c r="AR78" s="134">
        <f t="shared" si="36"/>
        <v>-3.3665508146138907</v>
      </c>
      <c r="AS78" s="134">
        <f t="shared" si="36"/>
        <v>-3.4283399400711518</v>
      </c>
      <c r="AT78" s="134">
        <f t="shared" si="36"/>
        <v>-3.3151964645228649</v>
      </c>
      <c r="AU78" s="134">
        <f t="shared" si="28"/>
        <v>-3.5252787004606887</v>
      </c>
    </row>
    <row r="79" spans="1:64" s="134" customFormat="1" ht="12.95" customHeight="1" x14ac:dyDescent="0.2">
      <c r="A79" s="159" t="s">
        <v>113</v>
      </c>
      <c r="B79" s="164" t="s">
        <v>102</v>
      </c>
      <c r="C79" s="158">
        <v>36085.525999999998</v>
      </c>
      <c r="D79" s="158" t="s">
        <v>82</v>
      </c>
      <c r="E79" s="69">
        <f t="shared" si="11"/>
        <v>-7970.088381542455</v>
      </c>
      <c r="F79" s="134">
        <f t="shared" si="31"/>
        <v>-7970</v>
      </c>
      <c r="G79" s="134">
        <f t="shared" si="12"/>
        <v>-0.10129200000665151</v>
      </c>
      <c r="I79" s="134">
        <f t="shared" si="34"/>
        <v>-0.10129200000665151</v>
      </c>
      <c r="P79" s="134">
        <f t="shared" si="14"/>
        <v>-8.7783525406108412E-2</v>
      </c>
      <c r="Q79" s="185">
        <f t="shared" si="15"/>
        <v>21067.025999999998</v>
      </c>
      <c r="S79" s="70">
        <v>0.1</v>
      </c>
      <c r="Z79" s="134">
        <f t="shared" si="16"/>
        <v>-7970</v>
      </c>
      <c r="AA79" s="134">
        <f t="shared" si="17"/>
        <v>-0.10096761813182872</v>
      </c>
      <c r="AB79" s="134">
        <f t="shared" si="18"/>
        <v>-8.8107907280931194E-2</v>
      </c>
      <c r="AC79" s="134">
        <f t="shared" si="19"/>
        <v>-1.3508474600543094E-2</v>
      </c>
      <c r="AD79" s="134">
        <f t="shared" si="29"/>
        <v>-3.2438187482278225E-4</v>
      </c>
      <c r="AE79" s="134">
        <f t="shared" si="20"/>
        <v>1.0522360071354317E-8</v>
      </c>
      <c r="AF79" s="134">
        <f t="shared" si="30"/>
        <v>-1.3508474600543094E-2</v>
      </c>
      <c r="AG79" s="70"/>
      <c r="AH79" s="134">
        <f t="shared" si="21"/>
        <v>-1.318409272572031E-2</v>
      </c>
      <c r="AI79" s="134">
        <f t="shared" si="22"/>
        <v>0.44013246360216263</v>
      </c>
      <c r="AJ79" s="134">
        <f t="shared" si="23"/>
        <v>-0.98719502481537358</v>
      </c>
      <c r="AK79" s="134">
        <f t="shared" si="24"/>
        <v>3.8728617299822347E-2</v>
      </c>
      <c r="AL79" s="134">
        <f t="shared" si="25"/>
        <v>3.0725280664094163</v>
      </c>
      <c r="AM79" s="134">
        <f t="shared" si="26"/>
        <v>28.94688916869605</v>
      </c>
      <c r="AN79" s="134">
        <f t="shared" si="36"/>
        <v>-3.2717335978694688</v>
      </c>
      <c r="AO79" s="134">
        <f t="shared" si="36"/>
        <v>-3.2751117851759535</v>
      </c>
      <c r="AP79" s="134">
        <f t="shared" si="36"/>
        <v>-3.2690406460213688</v>
      </c>
      <c r="AQ79" s="134">
        <f t="shared" si="36"/>
        <v>-3.279954985179971</v>
      </c>
      <c r="AR79" s="134">
        <f t="shared" si="36"/>
        <v>-3.2603448208272057</v>
      </c>
      <c r="AS79" s="134">
        <f t="shared" si="36"/>
        <v>-3.2956171201778219</v>
      </c>
      <c r="AT79" s="134">
        <f t="shared" si="36"/>
        <v>-3.2322821482584669</v>
      </c>
      <c r="AU79" s="134">
        <f t="shared" si="28"/>
        <v>-3.3464428224536844</v>
      </c>
    </row>
    <row r="80" spans="1:64" s="134" customFormat="1" ht="12.95" customHeight="1" x14ac:dyDescent="0.2">
      <c r="A80" s="159" t="s">
        <v>113</v>
      </c>
      <c r="B80" s="164" t="s">
        <v>102</v>
      </c>
      <c r="C80" s="158">
        <v>36085.527999999998</v>
      </c>
      <c r="D80" s="158" t="s">
        <v>82</v>
      </c>
      <c r="E80" s="69">
        <f t="shared" si="11"/>
        <v>-7970.0866364580952</v>
      </c>
      <c r="F80" s="134">
        <f t="shared" si="31"/>
        <v>-7970</v>
      </c>
      <c r="G80" s="134">
        <f t="shared" si="12"/>
        <v>-9.9292000006244052E-2</v>
      </c>
      <c r="I80" s="134">
        <f t="shared" si="34"/>
        <v>-9.9292000006244052E-2</v>
      </c>
      <c r="P80" s="134">
        <f t="shared" si="14"/>
        <v>-8.7783525406108412E-2</v>
      </c>
      <c r="Q80" s="185">
        <f t="shared" si="15"/>
        <v>21067.027999999998</v>
      </c>
      <c r="S80" s="70">
        <v>0.1</v>
      </c>
      <c r="Z80" s="134">
        <f t="shared" si="16"/>
        <v>-7970</v>
      </c>
      <c r="AA80" s="134">
        <f t="shared" si="17"/>
        <v>-0.10096761813182872</v>
      </c>
      <c r="AB80" s="134">
        <f t="shared" si="18"/>
        <v>-8.6107907280523741E-2</v>
      </c>
      <c r="AC80" s="134">
        <f t="shared" si="19"/>
        <v>-1.150847460013564E-2</v>
      </c>
      <c r="AD80" s="134">
        <f t="shared" si="29"/>
        <v>1.6756181255846714E-3</v>
      </c>
      <c r="AE80" s="134">
        <f t="shared" si="20"/>
        <v>2.8076961027878878E-7</v>
      </c>
      <c r="AF80" s="134">
        <f t="shared" si="30"/>
        <v>-1.150847460013564E-2</v>
      </c>
      <c r="AG80" s="70"/>
      <c r="AH80" s="134">
        <f t="shared" si="21"/>
        <v>-1.318409272572031E-2</v>
      </c>
      <c r="AI80" s="134">
        <f t="shared" si="22"/>
        <v>0.44013246360216263</v>
      </c>
      <c r="AJ80" s="134">
        <f t="shared" si="23"/>
        <v>-0.98719502481537358</v>
      </c>
      <c r="AK80" s="134">
        <f t="shared" si="24"/>
        <v>3.8728617299822347E-2</v>
      </c>
      <c r="AL80" s="134">
        <f t="shared" si="25"/>
        <v>3.0725280664094163</v>
      </c>
      <c r="AM80" s="134">
        <f t="shared" si="26"/>
        <v>28.94688916869605</v>
      </c>
      <c r="AN80" s="134">
        <f t="shared" si="36"/>
        <v>-3.2717335978694688</v>
      </c>
      <c r="AO80" s="134">
        <f t="shared" si="36"/>
        <v>-3.2751117851759535</v>
      </c>
      <c r="AP80" s="134">
        <f t="shared" si="36"/>
        <v>-3.2690406460213688</v>
      </c>
      <c r="AQ80" s="134">
        <f t="shared" si="36"/>
        <v>-3.279954985179971</v>
      </c>
      <c r="AR80" s="134">
        <f t="shared" si="36"/>
        <v>-3.2603448208272057</v>
      </c>
      <c r="AS80" s="134">
        <f t="shared" si="36"/>
        <v>-3.2956171201778219</v>
      </c>
      <c r="AT80" s="134">
        <f t="shared" si="36"/>
        <v>-3.2322821482584669</v>
      </c>
      <c r="AU80" s="134">
        <f t="shared" si="28"/>
        <v>-3.3464428224536844</v>
      </c>
    </row>
    <row r="81" spans="1:47" s="134" customFormat="1" ht="12.95" customHeight="1" x14ac:dyDescent="0.2">
      <c r="A81" s="159" t="s">
        <v>113</v>
      </c>
      <c r="B81" s="164" t="s">
        <v>102</v>
      </c>
      <c r="C81" s="158">
        <v>36100.434000000001</v>
      </c>
      <c r="D81" s="158" t="s">
        <v>82</v>
      </c>
      <c r="E81" s="69">
        <f t="shared" si="11"/>
        <v>-7957.0805227295496</v>
      </c>
      <c r="F81" s="134">
        <f t="shared" si="31"/>
        <v>-7957</v>
      </c>
      <c r="G81" s="134">
        <f t="shared" si="12"/>
        <v>-9.2285200000333134E-2</v>
      </c>
      <c r="I81" s="134">
        <f t="shared" si="34"/>
        <v>-9.2285200000333134E-2</v>
      </c>
      <c r="P81" s="134">
        <f t="shared" si="14"/>
        <v>-8.7578003704705504E-2</v>
      </c>
      <c r="Q81" s="185">
        <f t="shared" si="15"/>
        <v>21081.934000000001</v>
      </c>
      <c r="S81" s="70">
        <v>0.1</v>
      </c>
      <c r="Z81" s="134">
        <f t="shared" si="16"/>
        <v>-7957</v>
      </c>
      <c r="AA81" s="134">
        <f t="shared" si="17"/>
        <v>-0.10077496656195385</v>
      </c>
      <c r="AB81" s="134">
        <f t="shared" si="18"/>
        <v>-7.9088237143084786E-2</v>
      </c>
      <c r="AC81" s="134">
        <f t="shared" si="19"/>
        <v>-4.7071962956276303E-3</v>
      </c>
      <c r="AD81" s="134">
        <f t="shared" si="29"/>
        <v>8.489766561620718E-3</v>
      </c>
      <c r="AE81" s="134">
        <f t="shared" si="20"/>
        <v>7.2076136270813277E-6</v>
      </c>
      <c r="AF81" s="134">
        <f t="shared" si="30"/>
        <v>-4.7071962956276303E-3</v>
      </c>
      <c r="AG81" s="70"/>
      <c r="AH81" s="134">
        <f t="shared" si="21"/>
        <v>-1.3196962857248352E-2</v>
      </c>
      <c r="AI81" s="134">
        <f t="shared" si="22"/>
        <v>0.44003675863605296</v>
      </c>
      <c r="AJ81" s="134">
        <f t="shared" si="23"/>
        <v>-0.98759339815018277</v>
      </c>
      <c r="AK81" s="134">
        <f t="shared" si="24"/>
        <v>3.7319330531533551E-2</v>
      </c>
      <c r="AL81" s="134">
        <f t="shared" si="25"/>
        <v>3.075045028886743</v>
      </c>
      <c r="AM81" s="134">
        <f t="shared" si="26"/>
        <v>30.042572619397948</v>
      </c>
      <c r="AN81" s="134">
        <f t="shared" si="36"/>
        <v>-3.2669998895767471</v>
      </c>
      <c r="AO81" s="134">
        <f t="shared" si="36"/>
        <v>-3.2702698866117954</v>
      </c>
      <c r="AP81" s="134">
        <f t="shared" si="36"/>
        <v>-3.2643967725226393</v>
      </c>
      <c r="AQ81" s="134">
        <f t="shared" si="36"/>
        <v>-3.2749484263680073</v>
      </c>
      <c r="AR81" s="134">
        <f t="shared" si="36"/>
        <v>-3.2560011749375541</v>
      </c>
      <c r="AS81" s="134">
        <f t="shared" si="36"/>
        <v>-3.290058265559836</v>
      </c>
      <c r="AT81" s="134">
        <f t="shared" si="36"/>
        <v>-3.2289388744686858</v>
      </c>
      <c r="AU81" s="134">
        <f t="shared" si="28"/>
        <v>-3.3390151342297516</v>
      </c>
    </row>
    <row r="82" spans="1:47" s="134" customFormat="1" ht="12.95" customHeight="1" x14ac:dyDescent="0.2">
      <c r="A82" s="159" t="s">
        <v>113</v>
      </c>
      <c r="B82" s="164" t="s">
        <v>102</v>
      </c>
      <c r="C82" s="158">
        <v>36108.447</v>
      </c>
      <c r="D82" s="158" t="s">
        <v>82</v>
      </c>
      <c r="E82" s="69">
        <f t="shared" si="11"/>
        <v>-7950.0888422447242</v>
      </c>
      <c r="F82" s="134">
        <f t="shared" si="31"/>
        <v>-7950</v>
      </c>
      <c r="G82" s="134">
        <f t="shared" si="12"/>
        <v>-0.10182000000349944</v>
      </c>
      <c r="I82" s="134">
        <f t="shared" si="34"/>
        <v>-0.10182000000349944</v>
      </c>
      <c r="P82" s="134">
        <f t="shared" si="14"/>
        <v>-8.7467422908126896E-2</v>
      </c>
      <c r="Q82" s="185">
        <f t="shared" si="15"/>
        <v>21089.947</v>
      </c>
      <c r="S82" s="70">
        <v>0.1</v>
      </c>
      <c r="Z82" s="134">
        <f t="shared" si="16"/>
        <v>-7950</v>
      </c>
      <c r="AA82" s="134">
        <f t="shared" si="17"/>
        <v>-0.10067119156194723</v>
      </c>
      <c r="AB82" s="134">
        <f t="shared" si="18"/>
        <v>-8.8616231349679109E-2</v>
      </c>
      <c r="AC82" s="134">
        <f t="shared" si="19"/>
        <v>-1.4352577095372548E-2</v>
      </c>
      <c r="AD82" s="134">
        <f t="shared" si="29"/>
        <v>-1.1488084415522126E-3</v>
      </c>
      <c r="AE82" s="134">
        <f t="shared" si="20"/>
        <v>1.3197608353816236E-7</v>
      </c>
      <c r="AF82" s="134">
        <f t="shared" si="30"/>
        <v>-1.4352577095372548E-2</v>
      </c>
      <c r="AG82" s="70"/>
      <c r="AH82" s="134">
        <f t="shared" si="21"/>
        <v>-1.3203768653820341E-2</v>
      </c>
      <c r="AI82" s="134">
        <f t="shared" si="22"/>
        <v>0.43998671590920269</v>
      </c>
      <c r="AJ82" s="134">
        <f t="shared" si="23"/>
        <v>-0.98780522441156837</v>
      </c>
      <c r="AK82" s="134">
        <f t="shared" si="24"/>
        <v>3.6560713231277832E-2</v>
      </c>
      <c r="AL82" s="134">
        <f t="shared" si="25"/>
        <v>3.0763997308237836</v>
      </c>
      <c r="AM82" s="134">
        <f t="shared" si="26"/>
        <v>30.667310378632134</v>
      </c>
      <c r="AN82" s="134">
        <f t="shared" si="36"/>
        <v>-3.2644516502437577</v>
      </c>
      <c r="AO82" s="134">
        <f t="shared" si="36"/>
        <v>-3.2676627514383938</v>
      </c>
      <c r="AP82" s="134">
        <f t="shared" si="36"/>
        <v>-3.2618972602421654</v>
      </c>
      <c r="AQ82" s="134">
        <f t="shared" si="36"/>
        <v>-3.2722521272171816</v>
      </c>
      <c r="AR82" s="134">
        <f t="shared" si="36"/>
        <v>-3.2536640161393766</v>
      </c>
      <c r="AS82" s="134">
        <f t="shared" si="36"/>
        <v>-3.287063849596958</v>
      </c>
      <c r="AT82" s="134">
        <f t="shared" si="36"/>
        <v>-3.2271411799123224</v>
      </c>
      <c r="AU82" s="134">
        <f t="shared" si="28"/>
        <v>-3.3350156098014798</v>
      </c>
    </row>
    <row r="83" spans="1:47" s="134" customFormat="1" ht="12.95" customHeight="1" x14ac:dyDescent="0.2">
      <c r="A83" s="159" t="s">
        <v>113</v>
      </c>
      <c r="B83" s="164" t="s">
        <v>102</v>
      </c>
      <c r="C83" s="158">
        <v>36108.455000000002</v>
      </c>
      <c r="D83" s="158" t="s">
        <v>82</v>
      </c>
      <c r="E83" s="69">
        <f t="shared" si="11"/>
        <v>-7950.0818619072861</v>
      </c>
      <c r="F83" s="134">
        <f t="shared" si="31"/>
        <v>-7950</v>
      </c>
      <c r="G83" s="134">
        <f t="shared" si="12"/>
        <v>-9.382000000186963E-2</v>
      </c>
      <c r="I83" s="134">
        <f t="shared" si="34"/>
        <v>-9.382000000186963E-2</v>
      </c>
      <c r="P83" s="134">
        <f t="shared" si="14"/>
        <v>-8.7467422908126896E-2</v>
      </c>
      <c r="Q83" s="185">
        <f t="shared" si="15"/>
        <v>21089.955000000002</v>
      </c>
      <c r="S83" s="70">
        <v>0.1</v>
      </c>
      <c r="Z83" s="134">
        <f t="shared" si="16"/>
        <v>-7950</v>
      </c>
      <c r="AA83" s="134">
        <f t="shared" si="17"/>
        <v>-0.10067119156194723</v>
      </c>
      <c r="AB83" s="134">
        <f t="shared" si="18"/>
        <v>-8.0616231348049294E-2</v>
      </c>
      <c r="AC83" s="134">
        <f t="shared" si="19"/>
        <v>-6.3525770937427339E-3</v>
      </c>
      <c r="AD83" s="134">
        <f t="shared" si="29"/>
        <v>6.8511915600776019E-3</v>
      </c>
      <c r="AE83" s="134">
        <f t="shared" si="20"/>
        <v>4.693882579287857E-6</v>
      </c>
      <c r="AF83" s="134">
        <f t="shared" si="30"/>
        <v>-6.3525770937427339E-3</v>
      </c>
      <c r="AG83" s="70"/>
      <c r="AH83" s="134">
        <f t="shared" si="21"/>
        <v>-1.3203768653820341E-2</v>
      </c>
      <c r="AI83" s="134">
        <f t="shared" si="22"/>
        <v>0.43998671590920269</v>
      </c>
      <c r="AJ83" s="134">
        <f t="shared" si="23"/>
        <v>-0.98780522441156837</v>
      </c>
      <c r="AK83" s="134">
        <f t="shared" si="24"/>
        <v>3.6560713231277832E-2</v>
      </c>
      <c r="AL83" s="134">
        <f t="shared" si="25"/>
        <v>3.0763997308237836</v>
      </c>
      <c r="AM83" s="134">
        <f t="shared" si="26"/>
        <v>30.667310378632134</v>
      </c>
      <c r="AN83" s="134">
        <f t="shared" si="36"/>
        <v>-3.2644516502437577</v>
      </c>
      <c r="AO83" s="134">
        <f t="shared" si="36"/>
        <v>-3.2676627514383938</v>
      </c>
      <c r="AP83" s="134">
        <f t="shared" si="36"/>
        <v>-3.2618972602421654</v>
      </c>
      <c r="AQ83" s="134">
        <f t="shared" si="36"/>
        <v>-3.2722521272171816</v>
      </c>
      <c r="AR83" s="134">
        <f t="shared" si="36"/>
        <v>-3.2536640161393766</v>
      </c>
      <c r="AS83" s="134">
        <f t="shared" si="36"/>
        <v>-3.287063849596958</v>
      </c>
      <c r="AT83" s="134">
        <f t="shared" si="36"/>
        <v>-3.2271411799123224</v>
      </c>
      <c r="AU83" s="134">
        <f t="shared" si="28"/>
        <v>-3.3350156098014798</v>
      </c>
    </row>
    <row r="84" spans="1:47" s="134" customFormat="1" ht="12.95" customHeight="1" x14ac:dyDescent="0.2">
      <c r="A84" s="159" t="s">
        <v>113</v>
      </c>
      <c r="B84" s="164" t="s">
        <v>102</v>
      </c>
      <c r="C84" s="158">
        <v>36108.46</v>
      </c>
      <c r="D84" s="158" t="s">
        <v>82</v>
      </c>
      <c r="E84" s="69">
        <f t="shared" si="11"/>
        <v>-7950.0774991963908</v>
      </c>
      <c r="F84" s="134">
        <f t="shared" si="31"/>
        <v>-7950</v>
      </c>
      <c r="G84" s="134">
        <f t="shared" si="12"/>
        <v>-8.8820000004488975E-2</v>
      </c>
      <c r="I84" s="134">
        <f t="shared" si="34"/>
        <v>-8.8820000004488975E-2</v>
      </c>
      <c r="P84" s="134">
        <f t="shared" si="14"/>
        <v>-8.7467422908126896E-2</v>
      </c>
      <c r="Q84" s="185">
        <f t="shared" si="15"/>
        <v>21089.96</v>
      </c>
      <c r="S84" s="70">
        <v>0.1</v>
      </c>
      <c r="Z84" s="134">
        <f t="shared" si="16"/>
        <v>-7950</v>
      </c>
      <c r="AA84" s="134">
        <f t="shared" si="17"/>
        <v>-0.10067119156194723</v>
      </c>
      <c r="AB84" s="134">
        <f t="shared" si="18"/>
        <v>-7.5616231350668639E-2</v>
      </c>
      <c r="AC84" s="134">
        <f t="shared" si="19"/>
        <v>-1.3525770963620787E-3</v>
      </c>
      <c r="AD84" s="134">
        <f t="shared" si="29"/>
        <v>1.1851191557458257E-2</v>
      </c>
      <c r="AE84" s="134">
        <f t="shared" si="20"/>
        <v>1.4045074133156987E-5</v>
      </c>
      <c r="AF84" s="134">
        <f t="shared" si="30"/>
        <v>-1.3525770963620787E-3</v>
      </c>
      <c r="AG84" s="70"/>
      <c r="AH84" s="134">
        <f t="shared" si="21"/>
        <v>-1.3203768653820341E-2</v>
      </c>
      <c r="AI84" s="134">
        <f t="shared" si="22"/>
        <v>0.43998671590920269</v>
      </c>
      <c r="AJ84" s="134">
        <f t="shared" si="23"/>
        <v>-0.98780522441156837</v>
      </c>
      <c r="AK84" s="134">
        <f t="shared" si="24"/>
        <v>3.6560713231277832E-2</v>
      </c>
      <c r="AL84" s="134">
        <f t="shared" si="25"/>
        <v>3.0763997308237836</v>
      </c>
      <c r="AM84" s="134">
        <f t="shared" si="26"/>
        <v>30.667310378632134</v>
      </c>
      <c r="AN84" s="134">
        <f t="shared" si="36"/>
        <v>-3.2644516502437577</v>
      </c>
      <c r="AO84" s="134">
        <f t="shared" si="36"/>
        <v>-3.2676627514383938</v>
      </c>
      <c r="AP84" s="134">
        <f t="shared" si="36"/>
        <v>-3.2618972602421654</v>
      </c>
      <c r="AQ84" s="134">
        <f t="shared" si="36"/>
        <v>-3.2722521272171816</v>
      </c>
      <c r="AR84" s="134">
        <f t="shared" si="36"/>
        <v>-3.2536640161393766</v>
      </c>
      <c r="AS84" s="134">
        <f t="shared" si="36"/>
        <v>-3.287063849596958</v>
      </c>
      <c r="AT84" s="134">
        <f t="shared" si="36"/>
        <v>-3.2271411799123224</v>
      </c>
      <c r="AU84" s="134">
        <f t="shared" si="28"/>
        <v>-3.3350156098014798</v>
      </c>
    </row>
    <row r="85" spans="1:47" s="134" customFormat="1" ht="12.95" customHeight="1" x14ac:dyDescent="0.2">
      <c r="A85" s="187" t="s">
        <v>114</v>
      </c>
      <c r="B85" s="188" t="s">
        <v>101</v>
      </c>
      <c r="C85" s="189">
        <v>36175.470999999998</v>
      </c>
      <c r="D85" s="189" t="s">
        <v>82</v>
      </c>
      <c r="E85" s="69">
        <f t="shared" ref="E85:E148" si="37">+(C85-C$7)/C$8</f>
        <v>-7891.607575201796</v>
      </c>
      <c r="F85" s="134">
        <f t="shared" si="31"/>
        <v>-7891.5</v>
      </c>
      <c r="G85" s="134">
        <f t="shared" ref="G85:G148" si="38">+C85-(C$7+F85*C$8)</f>
        <v>-0.12328940000588773</v>
      </c>
      <c r="I85" s="134">
        <f t="shared" si="34"/>
        <v>-0.12328940000588773</v>
      </c>
      <c r="P85" s="134">
        <f t="shared" ref="P85:P148" si="39">+D$11+D$12*F85+D$13*F85^2</f>
        <v>-8.6545602559073287E-2</v>
      </c>
      <c r="Q85" s="185">
        <f t="shared" ref="Q85:Q148" si="40">+C85-15018.5</f>
        <v>21156.970999999998</v>
      </c>
      <c r="S85" s="70">
        <v>0.1</v>
      </c>
      <c r="Z85" s="134">
        <f t="shared" ref="Z85:Z148" si="41">F85</f>
        <v>-7891.5</v>
      </c>
      <c r="AA85" s="134">
        <f t="shared" ref="AA85:AA148" si="42">AB$3+AB$4*Z85+AB$5*Z85^2+AH85</f>
        <v>-9.9802850754806299E-2</v>
      </c>
      <c r="AB85" s="134">
        <f t="shared" ref="AB85:AB148" si="43">IF(S85&lt;&gt;0,G85-AH85,-9999)</f>
        <v>-0.11003215181015472</v>
      </c>
      <c r="AC85" s="134">
        <f t="shared" ref="AC85:AC148" si="44">+G85-P85</f>
        <v>-3.6743797446814441E-2</v>
      </c>
      <c r="AD85" s="134">
        <f t="shared" si="29"/>
        <v>-2.3486549251081429E-2</v>
      </c>
      <c r="AE85" s="134">
        <f t="shared" ref="AE85:AE148" si="45">+(G85-AA85)^2*S85</f>
        <v>5.5161799572347367E-5</v>
      </c>
      <c r="AF85" s="134">
        <f t="shared" si="30"/>
        <v>-3.6743797446814441E-2</v>
      </c>
      <c r="AG85" s="70"/>
      <c r="AH85" s="134">
        <f t="shared" ref="AH85:AH148" si="46">$AB$6*($AB$11/AI85*AJ85+$AB$12)</f>
        <v>-1.3257248195733012E-2</v>
      </c>
      <c r="AI85" s="134">
        <f t="shared" ref="AI85:AI148" si="47">1+$AB$7*COS(AL85)</f>
        <v>0.43960914293466191</v>
      </c>
      <c r="AJ85" s="134">
        <f t="shared" ref="AJ85:AJ148" si="48">SIN(AL85+RADIANS($AB$9))</f>
        <v>-0.98950242448220649</v>
      </c>
      <c r="AK85" s="134">
        <f t="shared" ref="AK85:AK148" si="49">$AB$7*SIN(AL85)</f>
        <v>3.0226667492723191E-2</v>
      </c>
      <c r="AL85" s="134">
        <f t="shared" ref="AL85:AL148" si="50">2*ATAN(AM85)</f>
        <v>3.087706326412849</v>
      </c>
      <c r="AM85" s="134">
        <f t="shared" ref="AM85:AM148" si="51">SQRT((1+$AB$7)/(1-$AB$7))*TAN(AN85/2)</f>
        <v>37.106184913448416</v>
      </c>
      <c r="AN85" s="134">
        <f t="shared" ref="AN85:AT100" si="52">$AU85+$AB$7*SIN(AO85)</f>
        <v>-3.2431729430733252</v>
      </c>
      <c r="AO85" s="134">
        <f t="shared" si="52"/>
        <v>-3.2458754708657573</v>
      </c>
      <c r="AP85" s="134">
        <f t="shared" si="52"/>
        <v>-3.2410347980708938</v>
      </c>
      <c r="AQ85" s="134">
        <f t="shared" si="52"/>
        <v>-3.2497069738548343</v>
      </c>
      <c r="AR85" s="134">
        <f t="shared" si="52"/>
        <v>-3.2341759216651904</v>
      </c>
      <c r="AS85" s="134">
        <f t="shared" si="52"/>
        <v>-3.2620089595738211</v>
      </c>
      <c r="AT85" s="134">
        <f t="shared" si="52"/>
        <v>-3.2121816750263532</v>
      </c>
      <c r="AU85" s="134">
        <f t="shared" ref="AU85:AU148" si="53">RADIANS($AB$9)+$AB$18*(F85-AB$15)</f>
        <v>-3.3015910127937813</v>
      </c>
    </row>
    <row r="86" spans="1:47" s="134" customFormat="1" ht="12.95" customHeight="1" x14ac:dyDescent="0.2">
      <c r="A86" s="187" t="s">
        <v>114</v>
      </c>
      <c r="B86" s="188" t="s">
        <v>101</v>
      </c>
      <c r="C86" s="189">
        <v>36497.521099999998</v>
      </c>
      <c r="D86" s="189" t="s">
        <v>115</v>
      </c>
      <c r="E86" s="69">
        <f t="shared" si="37"/>
        <v>-7610.6052790197955</v>
      </c>
      <c r="F86" s="134">
        <f t="shared" si="31"/>
        <v>-7610.5</v>
      </c>
      <c r="G86" s="134">
        <f t="shared" si="38"/>
        <v>-0.12065780000557425</v>
      </c>
      <c r="J86" s="134">
        <f>G86</f>
        <v>-0.12065780000557425</v>
      </c>
      <c r="P86" s="134">
        <f t="shared" si="39"/>
        <v>-8.2175453871657145E-2</v>
      </c>
      <c r="Q86" s="185">
        <f t="shared" si="40"/>
        <v>21479.021099999998</v>
      </c>
      <c r="S86" s="70">
        <v>1</v>
      </c>
      <c r="Z86" s="134">
        <f t="shared" si="41"/>
        <v>-7610.5</v>
      </c>
      <c r="AA86" s="134">
        <f t="shared" si="42"/>
        <v>-9.560529649091383E-2</v>
      </c>
      <c r="AB86" s="134">
        <f t="shared" si="43"/>
        <v>-0.10722795738631756</v>
      </c>
      <c r="AC86" s="134">
        <f t="shared" si="44"/>
        <v>-3.84823461339171E-2</v>
      </c>
      <c r="AD86" s="134">
        <f t="shared" ref="AD86:AD149" si="54">IF(S86&lt;&gt;0,G86-AA86,-9999)</f>
        <v>-2.5052503514660415E-2</v>
      </c>
      <c r="AE86" s="134">
        <f t="shared" si="45"/>
        <v>6.2762793235207246E-4</v>
      </c>
      <c r="AF86" s="134">
        <f t="shared" ref="AF86:AF149" si="55">IF(S86&lt;&gt;0,G86-P86,-9999)</f>
        <v>-3.84823461339171E-2</v>
      </c>
      <c r="AG86" s="70"/>
      <c r="AH86" s="134">
        <f t="shared" si="46"/>
        <v>-1.3429842619256682E-2</v>
      </c>
      <c r="AI86" s="134">
        <f t="shared" si="47"/>
        <v>0.43879455349879859</v>
      </c>
      <c r="AJ86" s="134">
        <f t="shared" si="48"/>
        <v>-0.99586676306682742</v>
      </c>
      <c r="AK86" s="134">
        <f t="shared" si="49"/>
        <v>-1.0453481213496132E-4</v>
      </c>
      <c r="AL86" s="134">
        <f t="shared" si="50"/>
        <v>-3.1414063852426528</v>
      </c>
      <c r="AM86" s="134">
        <f t="shared" si="51"/>
        <v>-10737.197301198807</v>
      </c>
      <c r="AN86" s="134">
        <f t="shared" si="52"/>
        <v>-3.1412413047866035</v>
      </c>
      <c r="AO86" s="134">
        <f t="shared" si="52"/>
        <v>-3.1412315919528297</v>
      </c>
      <c r="AP86" s="134">
        <f t="shared" si="52"/>
        <v>-3.1412488990446783</v>
      </c>
      <c r="AQ86" s="134">
        <f t="shared" si="52"/>
        <v>-3.141218059905869</v>
      </c>
      <c r="AR86" s="134">
        <f t="shared" si="52"/>
        <v>-3.1412730115110756</v>
      </c>
      <c r="AS86" s="134">
        <f t="shared" si="52"/>
        <v>-3.1411750944143142</v>
      </c>
      <c r="AT86" s="134">
        <f t="shared" si="52"/>
        <v>-3.1413495708046262</v>
      </c>
      <c r="AU86" s="134">
        <f t="shared" si="53"/>
        <v>-3.1410386750303045</v>
      </c>
    </row>
    <row r="87" spans="1:47" s="134" customFormat="1" ht="12.95" customHeight="1" x14ac:dyDescent="0.2">
      <c r="A87" s="187" t="s">
        <v>114</v>
      </c>
      <c r="B87" s="188" t="s">
        <v>101</v>
      </c>
      <c r="C87" s="189">
        <v>36544.506999999998</v>
      </c>
      <c r="D87" s="189" t="s">
        <v>82</v>
      </c>
      <c r="E87" s="69">
        <f t="shared" si="37"/>
        <v>-7569.608099425137</v>
      </c>
      <c r="F87" s="134">
        <f t="shared" si="31"/>
        <v>-7569.5</v>
      </c>
      <c r="G87" s="134">
        <f t="shared" si="38"/>
        <v>-0.12389020000409801</v>
      </c>
      <c r="I87" s="134">
        <f t="shared" ref="I87:I132" si="56">G87</f>
        <v>-0.12389020000409801</v>
      </c>
      <c r="P87" s="134">
        <f t="shared" si="39"/>
        <v>-8.1545807024100067E-2</v>
      </c>
      <c r="Q87" s="185">
        <f t="shared" si="40"/>
        <v>21526.006999999998</v>
      </c>
      <c r="S87" s="70">
        <v>0.1</v>
      </c>
      <c r="Z87" s="134">
        <f t="shared" si="41"/>
        <v>-7569.5</v>
      </c>
      <c r="AA87" s="134">
        <f t="shared" si="42"/>
        <v>-9.4989189614506156E-2</v>
      </c>
      <c r="AB87" s="134">
        <f t="shared" si="43"/>
        <v>-0.11044681741369192</v>
      </c>
      <c r="AC87" s="134">
        <f t="shared" si="44"/>
        <v>-4.2344392979997938E-2</v>
      </c>
      <c r="AD87" s="134">
        <f t="shared" si="54"/>
        <v>-2.890101038959185E-2</v>
      </c>
      <c r="AE87" s="134">
        <f t="shared" si="45"/>
        <v>8.3526840153929608E-5</v>
      </c>
      <c r="AF87" s="134">
        <f t="shared" si="55"/>
        <v>-4.2344392979997938E-2</v>
      </c>
      <c r="AG87" s="70"/>
      <c r="AH87" s="134">
        <f t="shared" si="46"/>
        <v>-1.3443382590406084E-2</v>
      </c>
      <c r="AI87" s="134">
        <f t="shared" si="47"/>
        <v>0.43881278708240401</v>
      </c>
      <c r="AJ87" s="134">
        <f t="shared" si="48"/>
        <v>-0.99655129201809567</v>
      </c>
      <c r="AK87" s="134">
        <f t="shared" si="49"/>
        <v>-4.5250599908339371E-3</v>
      </c>
      <c r="AL87" s="134">
        <f t="shared" si="50"/>
        <v>-3.1335294585980171</v>
      </c>
      <c r="AM87" s="134">
        <f t="shared" si="51"/>
        <v>-248.03929040235838</v>
      </c>
      <c r="AN87" s="134">
        <f t="shared" si="52"/>
        <v>-3.1263836569241339</v>
      </c>
      <c r="AO87" s="134">
        <f t="shared" si="52"/>
        <v>-3.1259635736986375</v>
      </c>
      <c r="AP87" s="134">
        <f t="shared" si="52"/>
        <v>-3.1267121981350678</v>
      </c>
      <c r="AQ87" s="134">
        <f t="shared" si="52"/>
        <v>-3.1253780789217673</v>
      </c>
      <c r="AR87" s="134">
        <f t="shared" si="52"/>
        <v>-3.1277555863612823</v>
      </c>
      <c r="AS87" s="134">
        <f t="shared" si="52"/>
        <v>-3.1235186142215192</v>
      </c>
      <c r="AT87" s="134">
        <f t="shared" si="52"/>
        <v>-3.1310691740555634</v>
      </c>
      <c r="AU87" s="134">
        <f t="shared" si="53"/>
        <v>-3.1176128890932846</v>
      </c>
    </row>
    <row r="88" spans="1:47" s="134" customFormat="1" ht="12.95" customHeight="1" x14ac:dyDescent="0.2">
      <c r="A88" s="187" t="s">
        <v>114</v>
      </c>
      <c r="B88" s="188" t="s">
        <v>101</v>
      </c>
      <c r="C88" s="189">
        <v>36544.514999999999</v>
      </c>
      <c r="D88" s="189" t="s">
        <v>82</v>
      </c>
      <c r="E88" s="69">
        <f t="shared" si="37"/>
        <v>-7569.6011190876998</v>
      </c>
      <c r="F88" s="134">
        <f t="shared" si="31"/>
        <v>-7569.5</v>
      </c>
      <c r="G88" s="134">
        <f t="shared" si="38"/>
        <v>-0.11589020000246819</v>
      </c>
      <c r="I88" s="134">
        <f t="shared" si="56"/>
        <v>-0.11589020000246819</v>
      </c>
      <c r="P88" s="134">
        <f t="shared" si="39"/>
        <v>-8.1545807024100067E-2</v>
      </c>
      <c r="Q88" s="185">
        <f t="shared" si="40"/>
        <v>21526.014999999999</v>
      </c>
      <c r="S88" s="70">
        <v>0.1</v>
      </c>
      <c r="Z88" s="134">
        <f t="shared" si="41"/>
        <v>-7569.5</v>
      </c>
      <c r="AA88" s="134">
        <f t="shared" si="42"/>
        <v>-9.4989189614506156E-2</v>
      </c>
      <c r="AB88" s="134">
        <f t="shared" si="43"/>
        <v>-0.1024468174120621</v>
      </c>
      <c r="AC88" s="134">
        <f t="shared" si="44"/>
        <v>-3.4344392978368124E-2</v>
      </c>
      <c r="AD88" s="134">
        <f t="shared" si="54"/>
        <v>-2.0901010387962035E-2</v>
      </c>
      <c r="AE88" s="134">
        <f t="shared" si="45"/>
        <v>4.368522352376969E-5</v>
      </c>
      <c r="AF88" s="134">
        <f t="shared" si="55"/>
        <v>-3.4344392978368124E-2</v>
      </c>
      <c r="AG88" s="70"/>
      <c r="AH88" s="134">
        <f t="shared" si="46"/>
        <v>-1.3443382590406084E-2</v>
      </c>
      <c r="AI88" s="134">
        <f t="shared" si="47"/>
        <v>0.43881278708240401</v>
      </c>
      <c r="AJ88" s="134">
        <f t="shared" si="48"/>
        <v>-0.99655129201809567</v>
      </c>
      <c r="AK88" s="134">
        <f t="shared" si="49"/>
        <v>-4.5250599908339371E-3</v>
      </c>
      <c r="AL88" s="134">
        <f t="shared" si="50"/>
        <v>-3.1335294585980171</v>
      </c>
      <c r="AM88" s="134">
        <f t="shared" si="51"/>
        <v>-248.03929040235838</v>
      </c>
      <c r="AN88" s="134">
        <f t="shared" si="52"/>
        <v>-3.1263836569241339</v>
      </c>
      <c r="AO88" s="134">
        <f t="shared" si="52"/>
        <v>-3.1259635736986375</v>
      </c>
      <c r="AP88" s="134">
        <f t="shared" si="52"/>
        <v>-3.1267121981350678</v>
      </c>
      <c r="AQ88" s="134">
        <f t="shared" si="52"/>
        <v>-3.1253780789217673</v>
      </c>
      <c r="AR88" s="134">
        <f t="shared" si="52"/>
        <v>-3.1277555863612823</v>
      </c>
      <c r="AS88" s="134">
        <f t="shared" si="52"/>
        <v>-3.1235186142215192</v>
      </c>
      <c r="AT88" s="134">
        <f t="shared" si="52"/>
        <v>-3.1310691740555634</v>
      </c>
      <c r="AU88" s="134">
        <f t="shared" si="53"/>
        <v>-3.1176128890932846</v>
      </c>
    </row>
    <row r="89" spans="1:47" s="134" customFormat="1" ht="12.95" customHeight="1" x14ac:dyDescent="0.2">
      <c r="A89" s="187" t="s">
        <v>114</v>
      </c>
      <c r="B89" s="188" t="s">
        <v>101</v>
      </c>
      <c r="C89" s="189">
        <v>36872.315000000002</v>
      </c>
      <c r="D89" s="189" t="s">
        <v>82</v>
      </c>
      <c r="E89" s="69">
        <f t="shared" si="37"/>
        <v>-7283.5817926274367</v>
      </c>
      <c r="F89" s="134">
        <f t="shared" si="31"/>
        <v>-7283.5</v>
      </c>
      <c r="G89" s="134">
        <f t="shared" si="38"/>
        <v>-9.3740600001183338E-2</v>
      </c>
      <c r="I89" s="134">
        <f t="shared" si="56"/>
        <v>-9.3740600001183338E-2</v>
      </c>
      <c r="P89" s="134">
        <f t="shared" si="39"/>
        <v>-7.7210240485835621E-2</v>
      </c>
      <c r="Q89" s="185">
        <f t="shared" si="40"/>
        <v>21853.815000000002</v>
      </c>
      <c r="S89" s="70">
        <v>0.1</v>
      </c>
      <c r="Z89" s="134">
        <f t="shared" si="41"/>
        <v>-7283.5</v>
      </c>
      <c r="AA89" s="134">
        <f t="shared" si="42"/>
        <v>-9.0665341963522245E-2</v>
      </c>
      <c r="AB89" s="134">
        <f t="shared" si="43"/>
        <v>-8.0285498523496715E-2</v>
      </c>
      <c r="AC89" s="134">
        <f t="shared" si="44"/>
        <v>-1.6530359515347717E-2</v>
      </c>
      <c r="AD89" s="134">
        <f t="shared" si="54"/>
        <v>-3.0752580376610938E-3</v>
      </c>
      <c r="AE89" s="134">
        <f t="shared" si="45"/>
        <v>9.4572119981991618E-7</v>
      </c>
      <c r="AF89" s="134">
        <f t="shared" si="55"/>
        <v>-1.6530359515347717E-2</v>
      </c>
      <c r="AG89" s="70"/>
      <c r="AH89" s="134">
        <f t="shared" si="46"/>
        <v>-1.3455101477686629E-2</v>
      </c>
      <c r="AI89" s="134">
        <f t="shared" si="47"/>
        <v>0.43991318848475314</v>
      </c>
      <c r="AJ89" s="134">
        <f t="shared" si="48"/>
        <v>-0.99960836382631024</v>
      </c>
      <c r="AK89" s="134">
        <f t="shared" si="49"/>
        <v>-3.5416488770404951E-2</v>
      </c>
      <c r="AL89" s="134">
        <f t="shared" si="50"/>
        <v>-3.0784428054871058</v>
      </c>
      <c r="AM89" s="134">
        <f t="shared" si="51"/>
        <v>-31.660175999411685</v>
      </c>
      <c r="AN89" s="134">
        <f t="shared" si="52"/>
        <v>-3.022577288897041</v>
      </c>
      <c r="AO89" s="134">
        <f t="shared" si="52"/>
        <v>-3.019455869653024</v>
      </c>
      <c r="AP89" s="134">
        <f t="shared" si="52"/>
        <v>-3.0250577078289265</v>
      </c>
      <c r="AQ89" s="134">
        <f t="shared" si="52"/>
        <v>-3.015001659680506</v>
      </c>
      <c r="AR89" s="134">
        <f t="shared" si="52"/>
        <v>-3.0330451194537895</v>
      </c>
      <c r="AS89" s="134">
        <f t="shared" si="52"/>
        <v>-3.0006406370007617</v>
      </c>
      <c r="AT89" s="134">
        <f t="shared" si="52"/>
        <v>-3.0587530405764176</v>
      </c>
      <c r="AU89" s="134">
        <f t="shared" si="53"/>
        <v>-2.9542037481667567</v>
      </c>
    </row>
    <row r="90" spans="1:47" s="134" customFormat="1" ht="12.95" customHeight="1" x14ac:dyDescent="0.2">
      <c r="A90" s="187" t="s">
        <v>114</v>
      </c>
      <c r="B90" s="188" t="s">
        <v>101</v>
      </c>
      <c r="C90" s="189">
        <v>36872.317000000003</v>
      </c>
      <c r="D90" s="189" t="s">
        <v>82</v>
      </c>
      <c r="E90" s="69">
        <f t="shared" si="37"/>
        <v>-7283.5800475430769</v>
      </c>
      <c r="F90" s="134">
        <f t="shared" si="31"/>
        <v>-7283.5</v>
      </c>
      <c r="G90" s="134">
        <f t="shared" si="38"/>
        <v>-9.1740600000775885E-2</v>
      </c>
      <c r="I90" s="134">
        <f t="shared" si="56"/>
        <v>-9.1740600000775885E-2</v>
      </c>
      <c r="P90" s="134">
        <f t="shared" si="39"/>
        <v>-7.7210240485835621E-2</v>
      </c>
      <c r="Q90" s="185">
        <f t="shared" si="40"/>
        <v>21853.817000000003</v>
      </c>
      <c r="S90" s="70">
        <v>0.1</v>
      </c>
      <c r="Z90" s="134">
        <f t="shared" si="41"/>
        <v>-7283.5</v>
      </c>
      <c r="AA90" s="134">
        <f t="shared" si="42"/>
        <v>-9.0665341963522245E-2</v>
      </c>
      <c r="AB90" s="134">
        <f t="shared" si="43"/>
        <v>-7.8285498523089261E-2</v>
      </c>
      <c r="AC90" s="134">
        <f t="shared" si="44"/>
        <v>-1.4530359514940264E-2</v>
      </c>
      <c r="AD90" s="134">
        <f t="shared" si="54"/>
        <v>-1.0752580372536402E-3</v>
      </c>
      <c r="AE90" s="134">
        <f t="shared" si="45"/>
        <v>1.1561798466785507E-7</v>
      </c>
      <c r="AF90" s="134">
        <f t="shared" si="55"/>
        <v>-1.4530359514940264E-2</v>
      </c>
      <c r="AG90" s="70"/>
      <c r="AH90" s="134">
        <f t="shared" si="46"/>
        <v>-1.3455101477686629E-2</v>
      </c>
      <c r="AI90" s="134">
        <f t="shared" si="47"/>
        <v>0.43991318848475314</v>
      </c>
      <c r="AJ90" s="134">
        <f t="shared" si="48"/>
        <v>-0.99960836382631024</v>
      </c>
      <c r="AK90" s="134">
        <f t="shared" si="49"/>
        <v>-3.5416488770404951E-2</v>
      </c>
      <c r="AL90" s="134">
        <f t="shared" si="50"/>
        <v>-3.0784428054871058</v>
      </c>
      <c r="AM90" s="134">
        <f t="shared" si="51"/>
        <v>-31.660175999411685</v>
      </c>
      <c r="AN90" s="134">
        <f t="shared" si="52"/>
        <v>-3.022577288897041</v>
      </c>
      <c r="AO90" s="134">
        <f t="shared" si="52"/>
        <v>-3.019455869653024</v>
      </c>
      <c r="AP90" s="134">
        <f t="shared" si="52"/>
        <v>-3.0250577078289265</v>
      </c>
      <c r="AQ90" s="134">
        <f t="shared" si="52"/>
        <v>-3.015001659680506</v>
      </c>
      <c r="AR90" s="134">
        <f t="shared" si="52"/>
        <v>-3.0330451194537895</v>
      </c>
      <c r="AS90" s="134">
        <f t="shared" si="52"/>
        <v>-3.0006406370007617</v>
      </c>
      <c r="AT90" s="134">
        <f t="shared" si="52"/>
        <v>-3.0587530405764176</v>
      </c>
      <c r="AU90" s="134">
        <f t="shared" si="53"/>
        <v>-2.9542037481667567</v>
      </c>
    </row>
    <row r="91" spans="1:47" s="134" customFormat="1" ht="12.95" customHeight="1" x14ac:dyDescent="0.2">
      <c r="A91" s="187" t="s">
        <v>114</v>
      </c>
      <c r="B91" s="188" t="s">
        <v>101</v>
      </c>
      <c r="C91" s="189">
        <v>36872.317999999999</v>
      </c>
      <c r="D91" s="189" t="s">
        <v>82</v>
      </c>
      <c r="E91" s="69">
        <f t="shared" si="37"/>
        <v>-7283.5791750009002</v>
      </c>
      <c r="F91" s="134">
        <f t="shared" ref="F91:F154" si="57">ROUND(2*E91,0)/2</f>
        <v>-7283.5</v>
      </c>
      <c r="G91" s="134">
        <f t="shared" si="38"/>
        <v>-9.0740600004210137E-2</v>
      </c>
      <c r="I91" s="134">
        <f t="shared" si="56"/>
        <v>-9.0740600004210137E-2</v>
      </c>
      <c r="P91" s="134">
        <f t="shared" si="39"/>
        <v>-7.7210240485835621E-2</v>
      </c>
      <c r="Q91" s="185">
        <f t="shared" si="40"/>
        <v>21853.817999999999</v>
      </c>
      <c r="S91" s="70">
        <v>0.1</v>
      </c>
      <c r="Z91" s="134">
        <f t="shared" si="41"/>
        <v>-7283.5</v>
      </c>
      <c r="AA91" s="134">
        <f t="shared" si="42"/>
        <v>-9.0665341963522245E-2</v>
      </c>
      <c r="AB91" s="134">
        <f t="shared" si="43"/>
        <v>-7.7285498526523513E-2</v>
      </c>
      <c r="AC91" s="134">
        <f t="shared" si="44"/>
        <v>-1.3530359518374516E-2</v>
      </c>
      <c r="AD91" s="134">
        <f t="shared" si="54"/>
        <v>-7.5258040687892214E-5</v>
      </c>
      <c r="AE91" s="134">
        <f t="shared" si="45"/>
        <v>5.66377268818044E-10</v>
      </c>
      <c r="AF91" s="134">
        <f t="shared" si="55"/>
        <v>-1.3530359518374516E-2</v>
      </c>
      <c r="AG91" s="70"/>
      <c r="AH91" s="134">
        <f t="shared" si="46"/>
        <v>-1.3455101477686629E-2</v>
      </c>
      <c r="AI91" s="134">
        <f t="shared" si="47"/>
        <v>0.43991318848475314</v>
      </c>
      <c r="AJ91" s="134">
        <f t="shared" si="48"/>
        <v>-0.99960836382631024</v>
      </c>
      <c r="AK91" s="134">
        <f t="shared" si="49"/>
        <v>-3.5416488770404951E-2</v>
      </c>
      <c r="AL91" s="134">
        <f t="shared" si="50"/>
        <v>-3.0784428054871058</v>
      </c>
      <c r="AM91" s="134">
        <f t="shared" si="51"/>
        <v>-31.660175999411685</v>
      </c>
      <c r="AN91" s="134">
        <f t="shared" si="52"/>
        <v>-3.022577288897041</v>
      </c>
      <c r="AO91" s="134">
        <f t="shared" si="52"/>
        <v>-3.019455869653024</v>
      </c>
      <c r="AP91" s="134">
        <f t="shared" si="52"/>
        <v>-3.0250577078289265</v>
      </c>
      <c r="AQ91" s="134">
        <f t="shared" si="52"/>
        <v>-3.015001659680506</v>
      </c>
      <c r="AR91" s="134">
        <f t="shared" si="52"/>
        <v>-3.0330451194537895</v>
      </c>
      <c r="AS91" s="134">
        <f t="shared" si="52"/>
        <v>-3.0006406370007617</v>
      </c>
      <c r="AT91" s="134">
        <f t="shared" si="52"/>
        <v>-3.0587530405764176</v>
      </c>
      <c r="AU91" s="134">
        <f t="shared" si="53"/>
        <v>-2.9542037481667567</v>
      </c>
    </row>
    <row r="92" spans="1:47" s="134" customFormat="1" ht="12.95" customHeight="1" x14ac:dyDescent="0.2">
      <c r="A92" s="187" t="s">
        <v>114</v>
      </c>
      <c r="B92" s="188" t="s">
        <v>101</v>
      </c>
      <c r="C92" s="189">
        <v>36872.321000000004</v>
      </c>
      <c r="D92" s="189" t="s">
        <v>82</v>
      </c>
      <c r="E92" s="69">
        <f t="shared" si="37"/>
        <v>-7283.5765573743583</v>
      </c>
      <c r="F92" s="134">
        <f t="shared" si="57"/>
        <v>-7283.5</v>
      </c>
      <c r="G92" s="134">
        <f t="shared" si="38"/>
        <v>-8.7740599999960978E-2</v>
      </c>
      <c r="I92" s="134">
        <f t="shared" si="56"/>
        <v>-8.7740599999960978E-2</v>
      </c>
      <c r="P92" s="134">
        <f t="shared" si="39"/>
        <v>-7.7210240485835621E-2</v>
      </c>
      <c r="Q92" s="185">
        <f t="shared" si="40"/>
        <v>21853.821000000004</v>
      </c>
      <c r="S92" s="70">
        <v>0.1</v>
      </c>
      <c r="Z92" s="134">
        <f t="shared" si="41"/>
        <v>-7283.5</v>
      </c>
      <c r="AA92" s="134">
        <f t="shared" si="42"/>
        <v>-9.0665341963522245E-2</v>
      </c>
      <c r="AB92" s="134">
        <f t="shared" si="43"/>
        <v>-7.4285498522274354E-2</v>
      </c>
      <c r="AC92" s="134">
        <f t="shared" si="44"/>
        <v>-1.0530359514125356E-2</v>
      </c>
      <c r="AD92" s="134">
        <f t="shared" si="54"/>
        <v>2.924741963561267E-3</v>
      </c>
      <c r="AE92" s="134">
        <f t="shared" si="45"/>
        <v>8.5541155534162161E-7</v>
      </c>
      <c r="AF92" s="134">
        <f t="shared" si="55"/>
        <v>-1.0530359514125356E-2</v>
      </c>
      <c r="AG92" s="70"/>
      <c r="AH92" s="134">
        <f t="shared" si="46"/>
        <v>-1.3455101477686629E-2</v>
      </c>
      <c r="AI92" s="134">
        <f t="shared" si="47"/>
        <v>0.43991318848475314</v>
      </c>
      <c r="AJ92" s="134">
        <f t="shared" si="48"/>
        <v>-0.99960836382631024</v>
      </c>
      <c r="AK92" s="134">
        <f t="shared" si="49"/>
        <v>-3.5416488770404951E-2</v>
      </c>
      <c r="AL92" s="134">
        <f t="shared" si="50"/>
        <v>-3.0784428054871058</v>
      </c>
      <c r="AM92" s="134">
        <f t="shared" si="51"/>
        <v>-31.660175999411685</v>
      </c>
      <c r="AN92" s="134">
        <f t="shared" si="52"/>
        <v>-3.022577288897041</v>
      </c>
      <c r="AO92" s="134">
        <f t="shared" si="52"/>
        <v>-3.019455869653024</v>
      </c>
      <c r="AP92" s="134">
        <f t="shared" si="52"/>
        <v>-3.0250577078289265</v>
      </c>
      <c r="AQ92" s="134">
        <f t="shared" si="52"/>
        <v>-3.015001659680506</v>
      </c>
      <c r="AR92" s="134">
        <f t="shared" si="52"/>
        <v>-3.0330451194537895</v>
      </c>
      <c r="AS92" s="134">
        <f t="shared" si="52"/>
        <v>-3.0006406370007617</v>
      </c>
      <c r="AT92" s="134">
        <f t="shared" si="52"/>
        <v>-3.0587530405764176</v>
      </c>
      <c r="AU92" s="134">
        <f t="shared" si="53"/>
        <v>-2.9542037481667567</v>
      </c>
    </row>
    <row r="93" spans="1:47" s="134" customFormat="1" ht="12.95" customHeight="1" x14ac:dyDescent="0.2">
      <c r="A93" s="187" t="s">
        <v>114</v>
      </c>
      <c r="B93" s="188" t="s">
        <v>101</v>
      </c>
      <c r="C93" s="189">
        <v>36873.480000000003</v>
      </c>
      <c r="D93" s="189" t="s">
        <v>82</v>
      </c>
      <c r="E93" s="69">
        <f t="shared" si="37"/>
        <v>-7282.5652809882467</v>
      </c>
      <c r="F93" s="134">
        <f t="shared" si="57"/>
        <v>-7282.5</v>
      </c>
      <c r="G93" s="134">
        <f t="shared" si="38"/>
        <v>-7.4817000000621192E-2</v>
      </c>
      <c r="I93" s="134">
        <f t="shared" si="56"/>
        <v>-7.4817000000621192E-2</v>
      </c>
      <c r="P93" s="134">
        <f t="shared" si="39"/>
        <v>-7.7195254868914626E-2</v>
      </c>
      <c r="Q93" s="185">
        <f t="shared" si="40"/>
        <v>21854.980000000003</v>
      </c>
      <c r="S93" s="70">
        <v>0.1</v>
      </c>
      <c r="Z93" s="134">
        <f t="shared" si="41"/>
        <v>-7282.5</v>
      </c>
      <c r="AA93" s="134">
        <f t="shared" si="42"/>
        <v>-9.0650142244350612E-2</v>
      </c>
      <c r="AB93" s="134">
        <f t="shared" si="43"/>
        <v>-6.1362112625185206E-2</v>
      </c>
      <c r="AC93" s="134">
        <f t="shared" si="44"/>
        <v>2.3782548682934335E-3</v>
      </c>
      <c r="AD93" s="134">
        <f t="shared" si="54"/>
        <v>1.583314224372942E-2</v>
      </c>
      <c r="AE93" s="134">
        <f t="shared" si="45"/>
        <v>2.5068839331016911E-5</v>
      </c>
      <c r="AF93" s="134">
        <f t="shared" si="55"/>
        <v>2.3782548682934335E-3</v>
      </c>
      <c r="AG93" s="70"/>
      <c r="AH93" s="134">
        <f t="shared" si="46"/>
        <v>-1.3454887375435983E-2</v>
      </c>
      <c r="AI93" s="134">
        <f t="shared" si="47"/>
        <v>0.43992004919357874</v>
      </c>
      <c r="AJ93" s="134">
        <f t="shared" si="48"/>
        <v>-0.99961375782438333</v>
      </c>
      <c r="AK93" s="134">
        <f t="shared" si="49"/>
        <v>-3.5524819701394358E-2</v>
      </c>
      <c r="AL93" s="134">
        <f t="shared" si="50"/>
        <v>-3.0782493861958082</v>
      </c>
      <c r="AM93" s="134">
        <f t="shared" si="51"/>
        <v>-31.563436956708102</v>
      </c>
      <c r="AN93" s="134">
        <f t="shared" si="52"/>
        <v>-3.022213382189824</v>
      </c>
      <c r="AO93" s="134">
        <f t="shared" si="52"/>
        <v>-3.0190834290114181</v>
      </c>
      <c r="AP93" s="134">
        <f t="shared" si="52"/>
        <v>-3.024700828600392</v>
      </c>
      <c r="AQ93" s="134">
        <f t="shared" si="52"/>
        <v>-3.0146163875475729</v>
      </c>
      <c r="AR93" s="134">
        <f t="shared" si="52"/>
        <v>-3.0327115631572701</v>
      </c>
      <c r="AS93" s="134">
        <f t="shared" si="52"/>
        <v>-3.0002126410964047</v>
      </c>
      <c r="AT93" s="134">
        <f t="shared" si="52"/>
        <v>-3.0584967002596692</v>
      </c>
      <c r="AU93" s="134">
        <f t="shared" si="53"/>
        <v>-2.9536323875341468</v>
      </c>
    </row>
    <row r="94" spans="1:47" s="134" customFormat="1" ht="12.95" customHeight="1" x14ac:dyDescent="0.2">
      <c r="A94" s="187" t="s">
        <v>114</v>
      </c>
      <c r="B94" s="188" t="s">
        <v>101</v>
      </c>
      <c r="C94" s="189">
        <v>36904.402000000002</v>
      </c>
      <c r="D94" s="189" t="s">
        <v>82</v>
      </c>
      <c r="E94" s="69">
        <f t="shared" si="37"/>
        <v>-7255.5845317118474</v>
      </c>
      <c r="F94" s="134">
        <f t="shared" si="57"/>
        <v>-7255.5</v>
      </c>
      <c r="G94" s="134">
        <f t="shared" si="38"/>
        <v>-9.6879799995804206E-2</v>
      </c>
      <c r="I94" s="134">
        <f t="shared" si="56"/>
        <v>-9.6879799995804206E-2</v>
      </c>
      <c r="P94" s="134">
        <f t="shared" si="39"/>
        <v>-7.6791100780756405E-2</v>
      </c>
      <c r="Q94" s="185">
        <f t="shared" si="40"/>
        <v>21885.902000000002</v>
      </c>
      <c r="S94" s="70">
        <v>0.1</v>
      </c>
      <c r="Z94" s="134">
        <f t="shared" si="41"/>
        <v>-7255.5</v>
      </c>
      <c r="AA94" s="134">
        <f t="shared" si="42"/>
        <v>-9.0239531386293703E-2</v>
      </c>
      <c r="AB94" s="134">
        <f t="shared" si="43"/>
        <v>-8.3431369390266907E-2</v>
      </c>
      <c r="AC94" s="134">
        <f t="shared" si="44"/>
        <v>-2.0088699215047801E-2</v>
      </c>
      <c r="AD94" s="134">
        <f t="shared" si="54"/>
        <v>-6.6402686095105024E-3</v>
      </c>
      <c r="AE94" s="134">
        <f t="shared" si="45"/>
        <v>4.4093167206450545E-6</v>
      </c>
      <c r="AF94" s="134">
        <f t="shared" si="55"/>
        <v>-2.0088699215047801E-2</v>
      </c>
      <c r="AG94" s="70"/>
      <c r="AH94" s="134">
        <f t="shared" si="46"/>
        <v>-1.3448430605537303E-2</v>
      </c>
      <c r="AI94" s="134">
        <f t="shared" si="47"/>
        <v>0.44011332595538821</v>
      </c>
      <c r="AJ94" s="134">
        <f t="shared" si="48"/>
        <v>-0.99974532861145304</v>
      </c>
      <c r="AK94" s="134">
        <f t="shared" si="49"/>
        <v>-3.84509601622968E-2</v>
      </c>
      <c r="AL94" s="134">
        <f t="shared" si="50"/>
        <v>-3.0730239915494972</v>
      </c>
      <c r="AM94" s="134">
        <f t="shared" si="51"/>
        <v>-29.156414444518028</v>
      </c>
      <c r="AN94" s="134">
        <f t="shared" si="52"/>
        <v>-3.0123843252089761</v>
      </c>
      <c r="AO94" s="134">
        <f t="shared" si="52"/>
        <v>-3.0090273262687872</v>
      </c>
      <c r="AP94" s="134">
        <f t="shared" si="52"/>
        <v>-3.0150596493953863</v>
      </c>
      <c r="AQ94" s="134">
        <f t="shared" si="52"/>
        <v>-3.004216465221702</v>
      </c>
      <c r="AR94" s="134">
        <f t="shared" si="52"/>
        <v>-3.0236964677222771</v>
      </c>
      <c r="AS94" s="134">
        <f t="shared" si="52"/>
        <v>-2.9886629846816839</v>
      </c>
      <c r="AT94" s="134">
        <f t="shared" si="52"/>
        <v>-3.0515622349008549</v>
      </c>
      <c r="AU94" s="134">
        <f t="shared" si="53"/>
        <v>-2.9382056504536704</v>
      </c>
    </row>
    <row r="95" spans="1:47" s="134" customFormat="1" ht="12.95" customHeight="1" x14ac:dyDescent="0.2">
      <c r="A95" s="159" t="s">
        <v>116</v>
      </c>
      <c r="B95" s="164" t="s">
        <v>102</v>
      </c>
      <c r="C95" s="158">
        <v>37175.470999999998</v>
      </c>
      <c r="D95" s="158" t="s">
        <v>82</v>
      </c>
      <c r="E95" s="69">
        <f t="shared" si="37"/>
        <v>-7019.0653956402939</v>
      </c>
      <c r="F95" s="134">
        <f t="shared" si="57"/>
        <v>-7019</v>
      </c>
      <c r="G95" s="134">
        <f t="shared" si="38"/>
        <v>-7.4948400004359428E-2</v>
      </c>
      <c r="I95" s="134">
        <f t="shared" si="56"/>
        <v>-7.4948400004359428E-2</v>
      </c>
      <c r="P95" s="134">
        <f t="shared" si="39"/>
        <v>-7.3288728136055345E-2</v>
      </c>
      <c r="Q95" s="185">
        <f t="shared" si="40"/>
        <v>22156.970999999998</v>
      </c>
      <c r="S95" s="70">
        <v>0.1</v>
      </c>
      <c r="Z95" s="134">
        <f t="shared" si="41"/>
        <v>-7019</v>
      </c>
      <c r="AA95" s="134">
        <f t="shared" si="42"/>
        <v>-8.6624490116156153E-2</v>
      </c>
      <c r="AB95" s="134">
        <f t="shared" si="43"/>
        <v>-6.161263802425862E-2</v>
      </c>
      <c r="AC95" s="134">
        <f t="shared" si="44"/>
        <v>-1.6596718683040829E-3</v>
      </c>
      <c r="AD95" s="134">
        <f t="shared" si="54"/>
        <v>1.1676090111796725E-2</v>
      </c>
      <c r="AE95" s="134">
        <f t="shared" si="45"/>
        <v>1.3633108029879724E-5</v>
      </c>
      <c r="AF95" s="134">
        <f t="shared" si="55"/>
        <v>-1.6596718683040829E-3</v>
      </c>
      <c r="AG95" s="70"/>
      <c r="AH95" s="134">
        <f t="shared" si="46"/>
        <v>-1.3335761980100804E-2</v>
      </c>
      <c r="AI95" s="134">
        <f t="shared" si="47"/>
        <v>0.44247935143508321</v>
      </c>
      <c r="AJ95" s="134">
        <f t="shared" si="48"/>
        <v>-0.99972344294092463</v>
      </c>
      <c r="AK95" s="134">
        <f t="shared" si="49"/>
        <v>-6.4205066263452709E-2</v>
      </c>
      <c r="AL95" s="134">
        <f t="shared" si="50"/>
        <v>-3.0269359684718795</v>
      </c>
      <c r="AM95" s="134">
        <f t="shared" si="51"/>
        <v>-17.424265247409163</v>
      </c>
      <c r="AN95" s="134">
        <f t="shared" si="52"/>
        <v>-2.9259240133088289</v>
      </c>
      <c r="AO95" s="134">
        <f t="shared" si="52"/>
        <v>-2.9209106376411884</v>
      </c>
      <c r="AP95" s="134">
        <f t="shared" si="52"/>
        <v>-2.9300566390792619</v>
      </c>
      <c r="AQ95" s="134">
        <f t="shared" si="52"/>
        <v>-2.9133573053222319</v>
      </c>
      <c r="AR95" s="134">
        <f t="shared" si="52"/>
        <v>-2.9438027541087242</v>
      </c>
      <c r="AS95" s="134">
        <f t="shared" si="52"/>
        <v>-2.8881347328980218</v>
      </c>
      <c r="AT95" s="134">
        <f t="shared" si="52"/>
        <v>-2.9894471089911585</v>
      </c>
      <c r="AU95" s="134">
        <f t="shared" si="53"/>
        <v>-2.8030788608413495</v>
      </c>
    </row>
    <row r="96" spans="1:47" s="134" customFormat="1" ht="12.95" customHeight="1" x14ac:dyDescent="0.2">
      <c r="A96" s="159" t="s">
        <v>117</v>
      </c>
      <c r="B96" s="164" t="s">
        <v>102</v>
      </c>
      <c r="C96" s="158">
        <v>37175.472000000002</v>
      </c>
      <c r="D96" s="158" t="s">
        <v>82</v>
      </c>
      <c r="E96" s="69">
        <f t="shared" si="37"/>
        <v>-7019.0645230981108</v>
      </c>
      <c r="F96" s="134">
        <f t="shared" si="57"/>
        <v>-7019</v>
      </c>
      <c r="G96" s="134">
        <f t="shared" si="38"/>
        <v>-7.3948400000517722E-2</v>
      </c>
      <c r="I96" s="134">
        <f t="shared" si="56"/>
        <v>-7.3948400000517722E-2</v>
      </c>
      <c r="P96" s="134">
        <f t="shared" si="39"/>
        <v>-7.3288728136055345E-2</v>
      </c>
      <c r="Q96" s="185">
        <f t="shared" si="40"/>
        <v>22156.972000000002</v>
      </c>
      <c r="S96" s="70">
        <v>0.1</v>
      </c>
      <c r="Z96" s="134">
        <f t="shared" si="41"/>
        <v>-7019</v>
      </c>
      <c r="AA96" s="134">
        <f t="shared" si="42"/>
        <v>-8.6624490116156153E-2</v>
      </c>
      <c r="AB96" s="134">
        <f t="shared" si="43"/>
        <v>-6.0612638020416915E-2</v>
      </c>
      <c r="AC96" s="134">
        <f t="shared" si="44"/>
        <v>-6.5967186446237724E-4</v>
      </c>
      <c r="AD96" s="134">
        <f t="shared" si="54"/>
        <v>1.267609011563843E-2</v>
      </c>
      <c r="AE96" s="134">
        <f t="shared" si="45"/>
        <v>1.6068326061978632E-5</v>
      </c>
      <c r="AF96" s="134">
        <f t="shared" si="55"/>
        <v>-6.5967186446237724E-4</v>
      </c>
      <c r="AG96" s="70"/>
      <c r="AH96" s="134">
        <f t="shared" si="46"/>
        <v>-1.3335761980100804E-2</v>
      </c>
      <c r="AI96" s="134">
        <f t="shared" si="47"/>
        <v>0.44247935143508321</v>
      </c>
      <c r="AJ96" s="134">
        <f t="shared" si="48"/>
        <v>-0.99972344294092463</v>
      </c>
      <c r="AK96" s="134">
        <f t="shared" si="49"/>
        <v>-6.4205066263452709E-2</v>
      </c>
      <c r="AL96" s="134">
        <f t="shared" si="50"/>
        <v>-3.0269359684718795</v>
      </c>
      <c r="AM96" s="134">
        <f t="shared" si="51"/>
        <v>-17.424265247409163</v>
      </c>
      <c r="AN96" s="134">
        <f t="shared" si="52"/>
        <v>-2.9259240133088289</v>
      </c>
      <c r="AO96" s="134">
        <f t="shared" si="52"/>
        <v>-2.9209106376411884</v>
      </c>
      <c r="AP96" s="134">
        <f t="shared" si="52"/>
        <v>-2.9300566390792619</v>
      </c>
      <c r="AQ96" s="134">
        <f t="shared" si="52"/>
        <v>-2.9133573053222319</v>
      </c>
      <c r="AR96" s="134">
        <f t="shared" si="52"/>
        <v>-2.9438027541087242</v>
      </c>
      <c r="AS96" s="134">
        <f t="shared" si="52"/>
        <v>-2.8881347328980218</v>
      </c>
      <c r="AT96" s="134">
        <f t="shared" si="52"/>
        <v>-2.9894471089911585</v>
      </c>
      <c r="AU96" s="134">
        <f t="shared" si="53"/>
        <v>-2.8030788608413495</v>
      </c>
    </row>
    <row r="97" spans="1:47" s="134" customFormat="1" ht="12.95" customHeight="1" x14ac:dyDescent="0.2">
      <c r="A97" s="159" t="s">
        <v>117</v>
      </c>
      <c r="B97" s="164" t="s">
        <v>102</v>
      </c>
      <c r="C97" s="158">
        <v>37175.476000000002</v>
      </c>
      <c r="D97" s="158" t="s">
        <v>82</v>
      </c>
      <c r="E97" s="69">
        <f t="shared" si="37"/>
        <v>-7019.0610329293922</v>
      </c>
      <c r="F97" s="134">
        <f t="shared" si="57"/>
        <v>-7019</v>
      </c>
      <c r="G97" s="134">
        <f t="shared" si="38"/>
        <v>-6.9948399999702815E-2</v>
      </c>
      <c r="I97" s="134">
        <f t="shared" si="56"/>
        <v>-6.9948399999702815E-2</v>
      </c>
      <c r="P97" s="134">
        <f t="shared" si="39"/>
        <v>-7.3288728136055345E-2</v>
      </c>
      <c r="Q97" s="185">
        <f t="shared" si="40"/>
        <v>22156.976000000002</v>
      </c>
      <c r="S97" s="70">
        <v>0.1</v>
      </c>
      <c r="Z97" s="134">
        <f t="shared" si="41"/>
        <v>-7019</v>
      </c>
      <c r="AA97" s="134">
        <f t="shared" si="42"/>
        <v>-8.6624490116156153E-2</v>
      </c>
      <c r="AB97" s="134">
        <f t="shared" si="43"/>
        <v>-5.6612638019602007E-2</v>
      </c>
      <c r="AC97" s="134">
        <f t="shared" si="44"/>
        <v>3.34032813635253E-3</v>
      </c>
      <c r="AD97" s="134">
        <f t="shared" si="54"/>
        <v>1.6676090116453338E-2</v>
      </c>
      <c r="AE97" s="134">
        <f t="shared" si="45"/>
        <v>2.7809198157207271E-5</v>
      </c>
      <c r="AF97" s="134">
        <f t="shared" si="55"/>
        <v>3.34032813635253E-3</v>
      </c>
      <c r="AG97" s="70"/>
      <c r="AH97" s="134">
        <f t="shared" si="46"/>
        <v>-1.3335761980100804E-2</v>
      </c>
      <c r="AI97" s="134">
        <f t="shared" si="47"/>
        <v>0.44247935143508321</v>
      </c>
      <c r="AJ97" s="134">
        <f t="shared" si="48"/>
        <v>-0.99972344294092463</v>
      </c>
      <c r="AK97" s="134">
        <f t="shared" si="49"/>
        <v>-6.4205066263452709E-2</v>
      </c>
      <c r="AL97" s="134">
        <f t="shared" si="50"/>
        <v>-3.0269359684718795</v>
      </c>
      <c r="AM97" s="134">
        <f t="shared" si="51"/>
        <v>-17.424265247409163</v>
      </c>
      <c r="AN97" s="134">
        <f t="shared" si="52"/>
        <v>-2.9259240133088289</v>
      </c>
      <c r="AO97" s="134">
        <f t="shared" si="52"/>
        <v>-2.9209106376411884</v>
      </c>
      <c r="AP97" s="134">
        <f t="shared" si="52"/>
        <v>-2.9300566390792619</v>
      </c>
      <c r="AQ97" s="134">
        <f t="shared" si="52"/>
        <v>-2.9133573053222319</v>
      </c>
      <c r="AR97" s="134">
        <f t="shared" si="52"/>
        <v>-2.9438027541087242</v>
      </c>
      <c r="AS97" s="134">
        <f t="shared" si="52"/>
        <v>-2.8881347328980218</v>
      </c>
      <c r="AT97" s="134">
        <f t="shared" si="52"/>
        <v>-2.9894471089911585</v>
      </c>
      <c r="AU97" s="134">
        <f t="shared" si="53"/>
        <v>-2.8030788608413495</v>
      </c>
    </row>
    <row r="98" spans="1:47" s="134" customFormat="1" ht="12.95" customHeight="1" x14ac:dyDescent="0.2">
      <c r="A98" s="159" t="s">
        <v>118</v>
      </c>
      <c r="B98" s="164" t="s">
        <v>102</v>
      </c>
      <c r="C98" s="158">
        <v>37175.478000000003</v>
      </c>
      <c r="D98" s="158" t="s">
        <v>82</v>
      </c>
      <c r="E98" s="69">
        <f t="shared" si="37"/>
        <v>-7019.0592878450325</v>
      </c>
      <c r="F98" s="134">
        <f t="shared" si="57"/>
        <v>-7019</v>
      </c>
      <c r="G98" s="134">
        <f t="shared" si="38"/>
        <v>-6.7948399999295361E-2</v>
      </c>
      <c r="I98" s="134">
        <f t="shared" si="56"/>
        <v>-6.7948399999295361E-2</v>
      </c>
      <c r="P98" s="134">
        <f t="shared" si="39"/>
        <v>-7.3288728136055345E-2</v>
      </c>
      <c r="Q98" s="185">
        <f t="shared" si="40"/>
        <v>22156.978000000003</v>
      </c>
      <c r="S98" s="70">
        <v>0.1</v>
      </c>
      <c r="Z98" s="134">
        <f t="shared" si="41"/>
        <v>-7019</v>
      </c>
      <c r="AA98" s="134">
        <f t="shared" si="42"/>
        <v>-8.6624490116156153E-2</v>
      </c>
      <c r="AB98" s="134">
        <f t="shared" si="43"/>
        <v>-5.4612638019194554E-2</v>
      </c>
      <c r="AC98" s="134">
        <f t="shared" si="44"/>
        <v>5.3403281367599836E-3</v>
      </c>
      <c r="AD98" s="134">
        <f t="shared" si="54"/>
        <v>1.8676090116860791E-2</v>
      </c>
      <c r="AE98" s="134">
        <f t="shared" si="45"/>
        <v>3.4879634205310531E-5</v>
      </c>
      <c r="AF98" s="134">
        <f t="shared" si="55"/>
        <v>5.3403281367599836E-3</v>
      </c>
      <c r="AG98" s="70"/>
      <c r="AH98" s="134">
        <f t="shared" si="46"/>
        <v>-1.3335761980100804E-2</v>
      </c>
      <c r="AI98" s="134">
        <f t="shared" si="47"/>
        <v>0.44247935143508321</v>
      </c>
      <c r="AJ98" s="134">
        <f t="shared" si="48"/>
        <v>-0.99972344294092463</v>
      </c>
      <c r="AK98" s="134">
        <f t="shared" si="49"/>
        <v>-6.4205066263452709E-2</v>
      </c>
      <c r="AL98" s="134">
        <f t="shared" si="50"/>
        <v>-3.0269359684718795</v>
      </c>
      <c r="AM98" s="134">
        <f t="shared" si="51"/>
        <v>-17.424265247409163</v>
      </c>
      <c r="AN98" s="134">
        <f t="shared" si="52"/>
        <v>-2.9259240133088289</v>
      </c>
      <c r="AO98" s="134">
        <f t="shared" si="52"/>
        <v>-2.9209106376411884</v>
      </c>
      <c r="AP98" s="134">
        <f t="shared" si="52"/>
        <v>-2.9300566390792619</v>
      </c>
      <c r="AQ98" s="134">
        <f t="shared" si="52"/>
        <v>-2.9133573053222319</v>
      </c>
      <c r="AR98" s="134">
        <f t="shared" si="52"/>
        <v>-2.9438027541087242</v>
      </c>
      <c r="AS98" s="134">
        <f t="shared" si="52"/>
        <v>-2.8881347328980218</v>
      </c>
      <c r="AT98" s="134">
        <f t="shared" si="52"/>
        <v>-2.9894471089911585</v>
      </c>
      <c r="AU98" s="134">
        <f t="shared" si="53"/>
        <v>-2.8030788608413495</v>
      </c>
    </row>
    <row r="99" spans="1:47" s="134" customFormat="1" ht="12.95" customHeight="1" x14ac:dyDescent="0.2">
      <c r="A99" s="159" t="s">
        <v>117</v>
      </c>
      <c r="B99" s="164" t="s">
        <v>102</v>
      </c>
      <c r="C99" s="158">
        <v>37191.517999999996</v>
      </c>
      <c r="D99" s="158" t="s">
        <v>82</v>
      </c>
      <c r="E99" s="69">
        <f t="shared" si="37"/>
        <v>-7005.0637112848717</v>
      </c>
      <c r="F99" s="134">
        <f t="shared" si="57"/>
        <v>-7005</v>
      </c>
      <c r="G99" s="134">
        <f t="shared" si="38"/>
        <v>-7.3018000002775807E-2</v>
      </c>
      <c r="I99" s="134">
        <f t="shared" si="56"/>
        <v>-7.3018000002775807E-2</v>
      </c>
      <c r="P99" s="134">
        <f t="shared" si="39"/>
        <v>-7.3083522133236545E-2</v>
      </c>
      <c r="Q99" s="185">
        <f t="shared" si="40"/>
        <v>22173.017999999996</v>
      </c>
      <c r="S99" s="70">
        <v>0.1</v>
      </c>
      <c r="Z99" s="134">
        <f t="shared" si="41"/>
        <v>-7005</v>
      </c>
      <c r="AA99" s="134">
        <f t="shared" si="42"/>
        <v>-8.6409431260701913E-2</v>
      </c>
      <c r="AB99" s="134">
        <f t="shared" si="43"/>
        <v>-5.9692090875310432E-2</v>
      </c>
      <c r="AC99" s="134">
        <f t="shared" si="44"/>
        <v>6.5522130460737849E-5</v>
      </c>
      <c r="AD99" s="134">
        <f t="shared" si="54"/>
        <v>1.3391431257926106E-2</v>
      </c>
      <c r="AE99" s="134">
        <f t="shared" si="45"/>
        <v>1.7933043113576039E-5</v>
      </c>
      <c r="AF99" s="134">
        <f t="shared" si="55"/>
        <v>6.5522130460737849E-5</v>
      </c>
      <c r="AG99" s="70"/>
      <c r="AH99" s="134">
        <f t="shared" si="46"/>
        <v>-1.3325909127465375E-2</v>
      </c>
      <c r="AI99" s="134">
        <f t="shared" si="47"/>
        <v>0.44265801341308697</v>
      </c>
      <c r="AJ99" s="134">
        <f t="shared" si="48"/>
        <v>-0.9996549956897014</v>
      </c>
      <c r="AK99" s="134">
        <f t="shared" si="49"/>
        <v>-6.5737919783737317E-2</v>
      </c>
      <c r="AL99" s="134">
        <f t="shared" si="50"/>
        <v>-3.0241861183898306</v>
      </c>
      <c r="AM99" s="134">
        <f t="shared" si="51"/>
        <v>-17.015254612613887</v>
      </c>
      <c r="AN99" s="134">
        <f t="shared" si="52"/>
        <v>-2.9207813353525736</v>
      </c>
      <c r="AO99" s="134">
        <f t="shared" si="52"/>
        <v>-2.9156913507213025</v>
      </c>
      <c r="AP99" s="134">
        <f t="shared" si="52"/>
        <v>-2.9249877340536239</v>
      </c>
      <c r="AQ99" s="134">
        <f t="shared" si="52"/>
        <v>-2.9079937737046944</v>
      </c>
      <c r="AR99" s="134">
        <f t="shared" si="52"/>
        <v>-2.9390108824157943</v>
      </c>
      <c r="AS99" s="134">
        <f t="shared" si="52"/>
        <v>-2.8822267703594471</v>
      </c>
      <c r="AT99" s="134">
        <f t="shared" si="52"/>
        <v>-2.9856764021792945</v>
      </c>
      <c r="AU99" s="134">
        <f t="shared" si="53"/>
        <v>-2.7950798119848059</v>
      </c>
    </row>
    <row r="100" spans="1:47" s="134" customFormat="1" ht="12.95" customHeight="1" x14ac:dyDescent="0.2">
      <c r="A100" s="159" t="s">
        <v>119</v>
      </c>
      <c r="B100" s="164" t="s">
        <v>102</v>
      </c>
      <c r="C100" s="158">
        <v>37497.521099999998</v>
      </c>
      <c r="D100" s="158" t="s">
        <v>83</v>
      </c>
      <c r="E100" s="69">
        <f t="shared" si="37"/>
        <v>-6738.0630994582934</v>
      </c>
      <c r="F100" s="134">
        <f t="shared" si="57"/>
        <v>-6738</v>
      </c>
      <c r="G100" s="134">
        <f t="shared" si="38"/>
        <v>-7.2316800004045945E-2</v>
      </c>
      <c r="I100" s="134">
        <f t="shared" si="56"/>
        <v>-7.2316800004045945E-2</v>
      </c>
      <c r="P100" s="134">
        <f t="shared" si="39"/>
        <v>-6.9215360570879403E-2</v>
      </c>
      <c r="Q100" s="185">
        <f t="shared" si="40"/>
        <v>22479.021099999998</v>
      </c>
      <c r="S100" s="70">
        <v>0.1</v>
      </c>
      <c r="Z100" s="134">
        <f t="shared" si="41"/>
        <v>-6738</v>
      </c>
      <c r="AA100" s="134">
        <f t="shared" si="42"/>
        <v>-8.2284092479228438E-2</v>
      </c>
      <c r="AB100" s="134">
        <f t="shared" si="43"/>
        <v>-5.924806809569691E-2</v>
      </c>
      <c r="AC100" s="134">
        <f t="shared" si="44"/>
        <v>-3.1014394331665418E-3</v>
      </c>
      <c r="AD100" s="134">
        <f t="shared" si="54"/>
        <v>9.9672924751824932E-3</v>
      </c>
      <c r="AE100" s="134">
        <f t="shared" si="45"/>
        <v>9.9346919285829555E-6</v>
      </c>
      <c r="AF100" s="134">
        <f t="shared" si="55"/>
        <v>-3.1014394331665418E-3</v>
      </c>
      <c r="AG100" s="70"/>
      <c r="AH100" s="134">
        <f t="shared" si="46"/>
        <v>-1.3068731908349033E-2</v>
      </c>
      <c r="AI100" s="134">
        <f t="shared" si="47"/>
        <v>0.44692789702657476</v>
      </c>
      <c r="AJ100" s="134">
        <f t="shared" si="48"/>
        <v>-0.99685588034568273</v>
      </c>
      <c r="AK100" s="134">
        <f t="shared" si="49"/>
        <v>-9.5198807884829942E-2</v>
      </c>
      <c r="AL100" s="134">
        <f t="shared" si="50"/>
        <v>-2.9711356778051741</v>
      </c>
      <c r="AM100" s="134">
        <f t="shared" si="51"/>
        <v>-11.704742779535914</v>
      </c>
      <c r="AN100" s="134">
        <f t="shared" si="52"/>
        <v>-2.8220347079883483</v>
      </c>
      <c r="AO100" s="134">
        <f t="shared" si="52"/>
        <v>-2.8160090376020834</v>
      </c>
      <c r="AP100" s="134">
        <f t="shared" si="52"/>
        <v>-2.8273200511385106</v>
      </c>
      <c r="AQ100" s="134">
        <f t="shared" si="52"/>
        <v>-2.8060520901682326</v>
      </c>
      <c r="AR100" s="134">
        <f t="shared" si="52"/>
        <v>-2.8459207004028708</v>
      </c>
      <c r="AS100" s="134">
        <f t="shared" si="52"/>
        <v>-2.7707255346701247</v>
      </c>
      <c r="AT100" s="134">
        <f t="shared" si="52"/>
        <v>-2.9111226993728274</v>
      </c>
      <c r="AU100" s="134">
        <f t="shared" si="53"/>
        <v>-2.6425265230778727</v>
      </c>
    </row>
    <row r="101" spans="1:47" s="134" customFormat="1" ht="12.95" customHeight="1" x14ac:dyDescent="0.2">
      <c r="A101" s="159" t="s">
        <v>118</v>
      </c>
      <c r="B101" s="164" t="s">
        <v>102</v>
      </c>
      <c r="C101" s="158">
        <v>37544.506999999998</v>
      </c>
      <c r="D101" s="158" t="s">
        <v>82</v>
      </c>
      <c r="E101" s="69">
        <f t="shared" si="37"/>
        <v>-6697.0659198636349</v>
      </c>
      <c r="F101" s="134">
        <f t="shared" si="57"/>
        <v>-6697</v>
      </c>
      <c r="G101" s="134">
        <f t="shared" si="38"/>
        <v>-7.5549200002569705E-2</v>
      </c>
      <c r="I101" s="134">
        <f t="shared" si="56"/>
        <v>-7.5549200002569705E-2</v>
      </c>
      <c r="P101" s="134">
        <f t="shared" si="39"/>
        <v>-6.8629016306994389E-2</v>
      </c>
      <c r="Q101" s="185">
        <f t="shared" si="40"/>
        <v>22526.006999999998</v>
      </c>
      <c r="S101" s="70">
        <v>0.1</v>
      </c>
      <c r="Z101" s="134">
        <f t="shared" si="41"/>
        <v>-6697</v>
      </c>
      <c r="AA101" s="134">
        <f t="shared" si="42"/>
        <v>-8.1646464854224512E-2</v>
      </c>
      <c r="AB101" s="134">
        <f t="shared" si="43"/>
        <v>-6.2531751455339582E-2</v>
      </c>
      <c r="AC101" s="134">
        <f t="shared" si="44"/>
        <v>-6.920183695575316E-3</v>
      </c>
      <c r="AD101" s="134">
        <f t="shared" si="54"/>
        <v>6.0972648516548072E-3</v>
      </c>
      <c r="AE101" s="134">
        <f t="shared" si="45"/>
        <v>3.7176638671225118E-6</v>
      </c>
      <c r="AF101" s="134">
        <f t="shared" si="55"/>
        <v>-6.920183695575316E-3</v>
      </c>
      <c r="AG101" s="70"/>
      <c r="AH101" s="134">
        <f t="shared" si="46"/>
        <v>-1.3017448547230128E-2</v>
      </c>
      <c r="AI101" s="134">
        <f t="shared" si="47"/>
        <v>0.44773342431212604</v>
      </c>
      <c r="AJ101" s="134">
        <f t="shared" si="48"/>
        <v>-0.99616710503769457</v>
      </c>
      <c r="AK101" s="134">
        <f t="shared" si="49"/>
        <v>-9.9765692941660045E-2</v>
      </c>
      <c r="AL101" s="134">
        <f t="shared" si="50"/>
        <v>-2.9628724021979194</v>
      </c>
      <c r="AM101" s="134">
        <f t="shared" si="51"/>
        <v>-11.160871027838827</v>
      </c>
      <c r="AN101" s="134">
        <f t="shared" ref="AN101:AT116" si="58">$AU101+$AB$7*SIN(AO101)</f>
        <v>-2.8067454157485892</v>
      </c>
      <c r="AO101" s="134">
        <f t="shared" si="58"/>
        <v>-2.8006665476871326</v>
      </c>
      <c r="AP101" s="134">
        <f t="shared" si="58"/>
        <v>-2.8121367579657401</v>
      </c>
      <c r="AQ101" s="134">
        <f t="shared" si="58"/>
        <v>-2.7904544771012256</v>
      </c>
      <c r="AR101" s="134">
        <f t="shared" si="58"/>
        <v>-2.8313060517092783</v>
      </c>
      <c r="AS101" s="134">
        <f t="shared" si="58"/>
        <v>-2.7538235314717383</v>
      </c>
      <c r="AT101" s="134">
        <f t="shared" si="58"/>
        <v>-2.8991653398094521</v>
      </c>
      <c r="AU101" s="134">
        <f t="shared" si="53"/>
        <v>-2.6191007371408528</v>
      </c>
    </row>
    <row r="102" spans="1:47" s="134" customFormat="1" ht="12.95" customHeight="1" x14ac:dyDescent="0.2">
      <c r="A102" s="159" t="s">
        <v>118</v>
      </c>
      <c r="B102" s="164" t="s">
        <v>102</v>
      </c>
      <c r="C102" s="158">
        <v>37544.514999999999</v>
      </c>
      <c r="D102" s="158" t="s">
        <v>82</v>
      </c>
      <c r="E102" s="69">
        <f t="shared" si="37"/>
        <v>-6697.0589395261968</v>
      </c>
      <c r="F102" s="134">
        <f t="shared" si="57"/>
        <v>-6697</v>
      </c>
      <c r="G102" s="134">
        <f t="shared" si="38"/>
        <v>-6.7549200000939891E-2</v>
      </c>
      <c r="I102" s="134">
        <f t="shared" si="56"/>
        <v>-6.7549200000939891E-2</v>
      </c>
      <c r="P102" s="134">
        <f t="shared" si="39"/>
        <v>-6.8629016306994389E-2</v>
      </c>
      <c r="Q102" s="185">
        <f t="shared" si="40"/>
        <v>22526.014999999999</v>
      </c>
      <c r="S102" s="70">
        <v>0.1</v>
      </c>
      <c r="Z102" s="134">
        <f t="shared" si="41"/>
        <v>-6697</v>
      </c>
      <c r="AA102" s="134">
        <f t="shared" si="42"/>
        <v>-8.1646464854224512E-2</v>
      </c>
      <c r="AB102" s="134">
        <f t="shared" si="43"/>
        <v>-5.4531751453709761E-2</v>
      </c>
      <c r="AC102" s="134">
        <f t="shared" si="44"/>
        <v>1.0798163060544985E-3</v>
      </c>
      <c r="AD102" s="134">
        <f t="shared" si="54"/>
        <v>1.4097264853284622E-2</v>
      </c>
      <c r="AE102" s="134">
        <f t="shared" si="45"/>
        <v>1.9873287634365389E-5</v>
      </c>
      <c r="AF102" s="134">
        <f t="shared" si="55"/>
        <v>1.0798163060544985E-3</v>
      </c>
      <c r="AG102" s="70"/>
      <c r="AH102" s="134">
        <f t="shared" si="46"/>
        <v>-1.3017448547230128E-2</v>
      </c>
      <c r="AI102" s="134">
        <f t="shared" si="47"/>
        <v>0.44773342431212604</v>
      </c>
      <c r="AJ102" s="134">
        <f t="shared" si="48"/>
        <v>-0.99616710503769457</v>
      </c>
      <c r="AK102" s="134">
        <f t="shared" si="49"/>
        <v>-9.9765692941660045E-2</v>
      </c>
      <c r="AL102" s="134">
        <f t="shared" si="50"/>
        <v>-2.9628724021979194</v>
      </c>
      <c r="AM102" s="134">
        <f t="shared" si="51"/>
        <v>-11.160871027838827</v>
      </c>
      <c r="AN102" s="134">
        <f t="shared" si="58"/>
        <v>-2.8067454157485892</v>
      </c>
      <c r="AO102" s="134">
        <f t="shared" si="58"/>
        <v>-2.8006665476871326</v>
      </c>
      <c r="AP102" s="134">
        <f t="shared" si="58"/>
        <v>-2.8121367579657401</v>
      </c>
      <c r="AQ102" s="134">
        <f t="shared" si="58"/>
        <v>-2.7904544771012256</v>
      </c>
      <c r="AR102" s="134">
        <f t="shared" si="58"/>
        <v>-2.8313060517092783</v>
      </c>
      <c r="AS102" s="134">
        <f t="shared" si="58"/>
        <v>-2.7538235314717383</v>
      </c>
      <c r="AT102" s="134">
        <f t="shared" si="58"/>
        <v>-2.8991653398094521</v>
      </c>
      <c r="AU102" s="134">
        <f t="shared" si="53"/>
        <v>-2.6191007371408528</v>
      </c>
    </row>
    <row r="103" spans="1:47" s="134" customFormat="1" ht="12.95" customHeight="1" x14ac:dyDescent="0.2">
      <c r="A103" s="159" t="s">
        <v>120</v>
      </c>
      <c r="B103" s="164" t="s">
        <v>102</v>
      </c>
      <c r="C103" s="158">
        <v>37872.315000000002</v>
      </c>
      <c r="D103" s="158" t="s">
        <v>82</v>
      </c>
      <c r="E103" s="69">
        <f t="shared" si="37"/>
        <v>-6411.0396130659346</v>
      </c>
      <c r="F103" s="134">
        <f t="shared" si="57"/>
        <v>-6411</v>
      </c>
      <c r="G103" s="134">
        <f t="shared" si="38"/>
        <v>-4.5399599999655038E-2</v>
      </c>
      <c r="I103" s="134">
        <f t="shared" si="56"/>
        <v>-4.5399599999655038E-2</v>
      </c>
      <c r="P103" s="134">
        <f t="shared" si="39"/>
        <v>-6.4595511693856994E-2</v>
      </c>
      <c r="Q103" s="185">
        <f t="shared" si="40"/>
        <v>22853.815000000002</v>
      </c>
      <c r="S103" s="70">
        <v>0.1</v>
      </c>
      <c r="Z103" s="134">
        <f t="shared" si="41"/>
        <v>-6411</v>
      </c>
      <c r="AA103" s="134">
        <f t="shared" si="42"/>
        <v>-7.7166044279630516E-2</v>
      </c>
      <c r="AB103" s="134">
        <f t="shared" si="43"/>
        <v>-3.2829067413881509E-2</v>
      </c>
      <c r="AC103" s="134">
        <f t="shared" si="44"/>
        <v>1.9195911694201956E-2</v>
      </c>
      <c r="AD103" s="134">
        <f t="shared" si="54"/>
        <v>3.1766444279975478E-2</v>
      </c>
      <c r="AE103" s="134">
        <f t="shared" si="45"/>
        <v>1.0091069821927868E-4</v>
      </c>
      <c r="AF103" s="134">
        <f t="shared" si="55"/>
        <v>1.9195911694201956E-2</v>
      </c>
      <c r="AG103" s="70"/>
      <c r="AH103" s="134">
        <f t="shared" si="46"/>
        <v>-1.2570532585773527E-2</v>
      </c>
      <c r="AI103" s="134">
        <f t="shared" si="47"/>
        <v>0.45453853141763334</v>
      </c>
      <c r="AJ103" s="134">
        <f t="shared" si="48"/>
        <v>-0.9893186484758173</v>
      </c>
      <c r="AK103" s="134">
        <f t="shared" si="49"/>
        <v>-0.13199753937898873</v>
      </c>
      <c r="AL103" s="134">
        <f t="shared" si="50"/>
        <v>-2.9041646219951383</v>
      </c>
      <c r="AM103" s="134">
        <f t="shared" si="51"/>
        <v>-8.3839966261938486</v>
      </c>
      <c r="AN103" s="134">
        <f t="shared" si="58"/>
        <v>-2.6989974891484705</v>
      </c>
      <c r="AO103" s="134">
        <f t="shared" si="58"/>
        <v>-2.6931734507051837</v>
      </c>
      <c r="AP103" s="134">
        <f t="shared" si="58"/>
        <v>-2.7046582797887115</v>
      </c>
      <c r="AQ103" s="134">
        <f t="shared" si="58"/>
        <v>-2.6819494071245815</v>
      </c>
      <c r="AR103" s="134">
        <f t="shared" si="58"/>
        <v>-2.7266210389702668</v>
      </c>
      <c r="AS103" s="134">
        <f t="shared" si="58"/>
        <v>-2.637785235023256</v>
      </c>
      <c r="AT103" s="134">
        <f t="shared" si="58"/>
        <v>-2.8111426050202302</v>
      </c>
      <c r="AU103" s="134">
        <f t="shared" si="53"/>
        <v>-2.4556915962143253</v>
      </c>
    </row>
    <row r="104" spans="1:47" s="134" customFormat="1" ht="12.95" customHeight="1" x14ac:dyDescent="0.2">
      <c r="A104" s="159" t="s">
        <v>120</v>
      </c>
      <c r="B104" s="164" t="s">
        <v>102</v>
      </c>
      <c r="C104" s="158">
        <v>37872.317000000003</v>
      </c>
      <c r="D104" s="158" t="s">
        <v>82</v>
      </c>
      <c r="E104" s="69">
        <f t="shared" si="37"/>
        <v>-6411.0378679815749</v>
      </c>
      <c r="F104" s="134">
        <f t="shared" si="57"/>
        <v>-6411</v>
      </c>
      <c r="G104" s="134">
        <f t="shared" si="38"/>
        <v>-4.3399599999247584E-2</v>
      </c>
      <c r="I104" s="134">
        <f t="shared" si="56"/>
        <v>-4.3399599999247584E-2</v>
      </c>
      <c r="P104" s="134">
        <f t="shared" si="39"/>
        <v>-6.4595511693856994E-2</v>
      </c>
      <c r="Q104" s="185">
        <f t="shared" si="40"/>
        <v>22853.817000000003</v>
      </c>
      <c r="S104" s="70">
        <v>0.1</v>
      </c>
      <c r="Z104" s="134">
        <f t="shared" si="41"/>
        <v>-6411</v>
      </c>
      <c r="AA104" s="134">
        <f t="shared" si="42"/>
        <v>-7.7166044279630516E-2</v>
      </c>
      <c r="AB104" s="134">
        <f t="shared" si="43"/>
        <v>-3.0829067413474055E-2</v>
      </c>
      <c r="AC104" s="134">
        <f t="shared" si="44"/>
        <v>2.1195911694609409E-2</v>
      </c>
      <c r="AD104" s="134">
        <f t="shared" si="54"/>
        <v>3.3766444280382932E-2</v>
      </c>
      <c r="AE104" s="134">
        <f t="shared" si="45"/>
        <v>1.1401727593402052E-4</v>
      </c>
      <c r="AF104" s="134">
        <f t="shared" si="55"/>
        <v>2.1195911694609409E-2</v>
      </c>
      <c r="AG104" s="70"/>
      <c r="AH104" s="134">
        <f t="shared" si="46"/>
        <v>-1.2570532585773527E-2</v>
      </c>
      <c r="AI104" s="134">
        <f t="shared" si="47"/>
        <v>0.45453853141763334</v>
      </c>
      <c r="AJ104" s="134">
        <f t="shared" si="48"/>
        <v>-0.9893186484758173</v>
      </c>
      <c r="AK104" s="134">
        <f t="shared" si="49"/>
        <v>-0.13199753937898873</v>
      </c>
      <c r="AL104" s="134">
        <f t="shared" si="50"/>
        <v>-2.9041646219951383</v>
      </c>
      <c r="AM104" s="134">
        <f t="shared" si="51"/>
        <v>-8.3839966261938486</v>
      </c>
      <c r="AN104" s="134">
        <f t="shared" si="58"/>
        <v>-2.6989974891484705</v>
      </c>
      <c r="AO104" s="134">
        <f t="shared" si="58"/>
        <v>-2.6931734507051837</v>
      </c>
      <c r="AP104" s="134">
        <f t="shared" si="58"/>
        <v>-2.7046582797887115</v>
      </c>
      <c r="AQ104" s="134">
        <f t="shared" si="58"/>
        <v>-2.6819494071245815</v>
      </c>
      <c r="AR104" s="134">
        <f t="shared" si="58"/>
        <v>-2.7266210389702668</v>
      </c>
      <c r="AS104" s="134">
        <f t="shared" si="58"/>
        <v>-2.637785235023256</v>
      </c>
      <c r="AT104" s="134">
        <f t="shared" si="58"/>
        <v>-2.8111426050202302</v>
      </c>
      <c r="AU104" s="134">
        <f t="shared" si="53"/>
        <v>-2.4556915962143253</v>
      </c>
    </row>
    <row r="105" spans="1:47" s="134" customFormat="1" ht="12.95" customHeight="1" x14ac:dyDescent="0.2">
      <c r="A105" s="159" t="s">
        <v>120</v>
      </c>
      <c r="B105" s="164" t="s">
        <v>102</v>
      </c>
      <c r="C105" s="158">
        <v>37872.317999999999</v>
      </c>
      <c r="D105" s="158" t="s">
        <v>82</v>
      </c>
      <c r="E105" s="69">
        <f t="shared" si="37"/>
        <v>-6411.0369954393982</v>
      </c>
      <c r="F105" s="134">
        <f t="shared" si="57"/>
        <v>-6411</v>
      </c>
      <c r="G105" s="134">
        <f t="shared" si="38"/>
        <v>-4.2399600002681836E-2</v>
      </c>
      <c r="I105" s="134">
        <f t="shared" si="56"/>
        <v>-4.2399600002681836E-2</v>
      </c>
      <c r="P105" s="134">
        <f t="shared" si="39"/>
        <v>-6.4595511693856994E-2</v>
      </c>
      <c r="Q105" s="185">
        <f t="shared" si="40"/>
        <v>22853.817999999999</v>
      </c>
      <c r="S105" s="70">
        <v>0.1</v>
      </c>
      <c r="Z105" s="134">
        <f t="shared" si="41"/>
        <v>-6411</v>
      </c>
      <c r="AA105" s="134">
        <f t="shared" si="42"/>
        <v>-7.7166044279630516E-2</v>
      </c>
      <c r="AB105" s="134">
        <f t="shared" si="43"/>
        <v>-2.9829067416908307E-2</v>
      </c>
      <c r="AC105" s="134">
        <f t="shared" si="44"/>
        <v>2.2195911691175157E-2</v>
      </c>
      <c r="AD105" s="134">
        <f t="shared" si="54"/>
        <v>3.476644427694868E-2</v>
      </c>
      <c r="AE105" s="134">
        <f t="shared" si="45"/>
        <v>1.2087056476621776E-4</v>
      </c>
      <c r="AF105" s="134">
        <f t="shared" si="55"/>
        <v>2.2195911691175157E-2</v>
      </c>
      <c r="AG105" s="70"/>
      <c r="AH105" s="134">
        <f t="shared" si="46"/>
        <v>-1.2570532585773527E-2</v>
      </c>
      <c r="AI105" s="134">
        <f t="shared" si="47"/>
        <v>0.45453853141763334</v>
      </c>
      <c r="AJ105" s="134">
        <f t="shared" si="48"/>
        <v>-0.9893186484758173</v>
      </c>
      <c r="AK105" s="134">
        <f t="shared" si="49"/>
        <v>-0.13199753937898873</v>
      </c>
      <c r="AL105" s="134">
        <f t="shared" si="50"/>
        <v>-2.9041646219951383</v>
      </c>
      <c r="AM105" s="134">
        <f t="shared" si="51"/>
        <v>-8.3839966261938486</v>
      </c>
      <c r="AN105" s="134">
        <f t="shared" si="58"/>
        <v>-2.6989974891484705</v>
      </c>
      <c r="AO105" s="134">
        <f t="shared" si="58"/>
        <v>-2.6931734507051837</v>
      </c>
      <c r="AP105" s="134">
        <f t="shared" si="58"/>
        <v>-2.7046582797887115</v>
      </c>
      <c r="AQ105" s="134">
        <f t="shared" si="58"/>
        <v>-2.6819494071245815</v>
      </c>
      <c r="AR105" s="134">
        <f t="shared" si="58"/>
        <v>-2.7266210389702668</v>
      </c>
      <c r="AS105" s="134">
        <f t="shared" si="58"/>
        <v>-2.637785235023256</v>
      </c>
      <c r="AT105" s="134">
        <f t="shared" si="58"/>
        <v>-2.8111426050202302</v>
      </c>
      <c r="AU105" s="134">
        <f t="shared" si="53"/>
        <v>-2.4556915962143253</v>
      </c>
    </row>
    <row r="106" spans="1:47" s="134" customFormat="1" ht="12.95" customHeight="1" x14ac:dyDescent="0.2">
      <c r="A106" s="159" t="s">
        <v>120</v>
      </c>
      <c r="B106" s="164" t="s">
        <v>102</v>
      </c>
      <c r="C106" s="158">
        <v>37872.321000000004</v>
      </c>
      <c r="D106" s="158" t="s">
        <v>82</v>
      </c>
      <c r="E106" s="69">
        <f t="shared" si="37"/>
        <v>-6411.0343778128563</v>
      </c>
      <c r="F106" s="134">
        <f t="shared" si="57"/>
        <v>-6411</v>
      </c>
      <c r="G106" s="134">
        <f t="shared" si="38"/>
        <v>-3.9399599998432677E-2</v>
      </c>
      <c r="I106" s="134">
        <f t="shared" si="56"/>
        <v>-3.9399599998432677E-2</v>
      </c>
      <c r="P106" s="134">
        <f t="shared" si="39"/>
        <v>-6.4595511693856994E-2</v>
      </c>
      <c r="Q106" s="185">
        <f t="shared" si="40"/>
        <v>22853.821000000004</v>
      </c>
      <c r="S106" s="70">
        <v>0.1</v>
      </c>
      <c r="Z106" s="134">
        <f t="shared" si="41"/>
        <v>-6411</v>
      </c>
      <c r="AA106" s="134">
        <f t="shared" si="42"/>
        <v>-7.7166044279630516E-2</v>
      </c>
      <c r="AB106" s="134">
        <f t="shared" si="43"/>
        <v>-2.6829067412659148E-2</v>
      </c>
      <c r="AC106" s="134">
        <f t="shared" si="44"/>
        <v>2.5195911695424317E-2</v>
      </c>
      <c r="AD106" s="134">
        <f t="shared" si="54"/>
        <v>3.7766444281197839E-2</v>
      </c>
      <c r="AE106" s="134">
        <f t="shared" si="45"/>
        <v>1.4263043136448212E-4</v>
      </c>
      <c r="AF106" s="134">
        <f t="shared" si="55"/>
        <v>2.5195911695424317E-2</v>
      </c>
      <c r="AG106" s="70"/>
      <c r="AH106" s="134">
        <f t="shared" si="46"/>
        <v>-1.2570532585773527E-2</v>
      </c>
      <c r="AI106" s="134">
        <f t="shared" si="47"/>
        <v>0.45453853141763334</v>
      </c>
      <c r="AJ106" s="134">
        <f t="shared" si="48"/>
        <v>-0.9893186484758173</v>
      </c>
      <c r="AK106" s="134">
        <f t="shared" si="49"/>
        <v>-0.13199753937898873</v>
      </c>
      <c r="AL106" s="134">
        <f t="shared" si="50"/>
        <v>-2.9041646219951383</v>
      </c>
      <c r="AM106" s="134">
        <f t="shared" si="51"/>
        <v>-8.3839966261938486</v>
      </c>
      <c r="AN106" s="134">
        <f t="shared" si="58"/>
        <v>-2.6989974891484705</v>
      </c>
      <c r="AO106" s="134">
        <f t="shared" si="58"/>
        <v>-2.6931734507051837</v>
      </c>
      <c r="AP106" s="134">
        <f t="shared" si="58"/>
        <v>-2.7046582797887115</v>
      </c>
      <c r="AQ106" s="134">
        <f t="shared" si="58"/>
        <v>-2.6819494071245815</v>
      </c>
      <c r="AR106" s="134">
        <f t="shared" si="58"/>
        <v>-2.7266210389702668</v>
      </c>
      <c r="AS106" s="134">
        <f t="shared" si="58"/>
        <v>-2.637785235023256</v>
      </c>
      <c r="AT106" s="134">
        <f t="shared" si="58"/>
        <v>-2.8111426050202302</v>
      </c>
      <c r="AU106" s="134">
        <f t="shared" si="53"/>
        <v>-2.4556915962143253</v>
      </c>
    </row>
    <row r="107" spans="1:47" s="134" customFormat="1" ht="12.95" customHeight="1" x14ac:dyDescent="0.2">
      <c r="A107" s="159" t="s">
        <v>121</v>
      </c>
      <c r="B107" s="164" t="s">
        <v>102</v>
      </c>
      <c r="C107" s="158">
        <v>37873.480000000003</v>
      </c>
      <c r="D107" s="158" t="s">
        <v>82</v>
      </c>
      <c r="E107" s="69">
        <f t="shared" si="37"/>
        <v>-6410.0231014267447</v>
      </c>
      <c r="F107" s="134">
        <f t="shared" si="57"/>
        <v>-6410</v>
      </c>
      <c r="G107" s="134">
        <f t="shared" si="38"/>
        <v>-2.6475999999092892E-2</v>
      </c>
      <c r="I107" s="134">
        <f t="shared" si="56"/>
        <v>-2.6475999999092892E-2</v>
      </c>
      <c r="P107" s="134">
        <f t="shared" si="39"/>
        <v>-6.4581582237513369E-2</v>
      </c>
      <c r="Q107" s="185">
        <f t="shared" si="40"/>
        <v>22854.980000000003</v>
      </c>
      <c r="S107" s="70">
        <v>0.1</v>
      </c>
      <c r="Z107" s="134">
        <f t="shared" si="41"/>
        <v>-6410</v>
      </c>
      <c r="AA107" s="134">
        <f t="shared" si="42"/>
        <v>-7.7150275395139578E-2</v>
      </c>
      <c r="AB107" s="134">
        <f t="shared" si="43"/>
        <v>-1.3907306841466687E-2</v>
      </c>
      <c r="AC107" s="134">
        <f t="shared" si="44"/>
        <v>3.8105582238420477E-2</v>
      </c>
      <c r="AD107" s="134">
        <f t="shared" si="54"/>
        <v>5.0674275396046686E-2</v>
      </c>
      <c r="AE107" s="134">
        <f t="shared" si="45"/>
        <v>2.5678821869143826E-4</v>
      </c>
      <c r="AF107" s="134">
        <f t="shared" si="55"/>
        <v>3.8105582238420477E-2</v>
      </c>
      <c r="AG107" s="70"/>
      <c r="AH107" s="134">
        <f t="shared" si="46"/>
        <v>-1.2568693157626204E-2</v>
      </c>
      <c r="AI107" s="134">
        <f t="shared" si="47"/>
        <v>0.45456611585296181</v>
      </c>
      <c r="AJ107" s="134">
        <f t="shared" si="48"/>
        <v>-0.98928817767401522</v>
      </c>
      <c r="AK107" s="134">
        <f t="shared" si="49"/>
        <v>-0.13211147616469618</v>
      </c>
      <c r="AL107" s="134">
        <f t="shared" si="50"/>
        <v>-2.9039557352581875</v>
      </c>
      <c r="AM107" s="134">
        <f t="shared" si="51"/>
        <v>-8.3765572265986687</v>
      </c>
      <c r="AN107" s="134">
        <f t="shared" si="58"/>
        <v>-2.6986171354661459</v>
      </c>
      <c r="AO107" s="134">
        <f t="shared" si="58"/>
        <v>-2.6927957240865594</v>
      </c>
      <c r="AP107" s="134">
        <f t="shared" si="58"/>
        <v>-2.7042774379001209</v>
      </c>
      <c r="AQ107" s="134">
        <f t="shared" si="58"/>
        <v>-2.6815705753709143</v>
      </c>
      <c r="AR107" s="134">
        <f t="shared" si="58"/>
        <v>-2.7262461280048096</v>
      </c>
      <c r="AS107" s="134">
        <f t="shared" si="58"/>
        <v>-2.6373854774308367</v>
      </c>
      <c r="AT107" s="134">
        <f t="shared" si="58"/>
        <v>-2.8108193214725006</v>
      </c>
      <c r="AU107" s="134">
        <f t="shared" si="53"/>
        <v>-2.4551202355817154</v>
      </c>
    </row>
    <row r="108" spans="1:47" s="134" customFormat="1" ht="12.95" customHeight="1" x14ac:dyDescent="0.2">
      <c r="A108" s="159" t="s">
        <v>122</v>
      </c>
      <c r="B108" s="164" t="s">
        <v>102</v>
      </c>
      <c r="C108" s="158">
        <v>37904.402000000002</v>
      </c>
      <c r="D108" s="158" t="s">
        <v>82</v>
      </c>
      <c r="E108" s="69">
        <f t="shared" si="37"/>
        <v>-6383.0423521503444</v>
      </c>
      <c r="F108" s="134">
        <f t="shared" si="57"/>
        <v>-6383</v>
      </c>
      <c r="G108" s="134">
        <f t="shared" si="38"/>
        <v>-4.8538800001551863E-2</v>
      </c>
      <c r="I108" s="134">
        <f t="shared" si="56"/>
        <v>-4.8538800001551863E-2</v>
      </c>
      <c r="P108" s="134">
        <f t="shared" si="39"/>
        <v>-6.4205944484944058E-2</v>
      </c>
      <c r="Q108" s="185">
        <f t="shared" si="40"/>
        <v>22885.902000000002</v>
      </c>
      <c r="S108" s="70">
        <v>0.1</v>
      </c>
      <c r="Z108" s="134">
        <f t="shared" si="41"/>
        <v>-6383</v>
      </c>
      <c r="AA108" s="134">
        <f t="shared" si="42"/>
        <v>-7.6724236354286365E-2</v>
      </c>
      <c r="AB108" s="134">
        <f t="shared" si="43"/>
        <v>-3.6020508132209555E-2</v>
      </c>
      <c r="AC108" s="134">
        <f t="shared" si="44"/>
        <v>1.5667144483392195E-2</v>
      </c>
      <c r="AD108" s="134">
        <f t="shared" si="54"/>
        <v>2.8185436352734503E-2</v>
      </c>
      <c r="AE108" s="134">
        <f t="shared" si="45"/>
        <v>7.9441882239404769E-5</v>
      </c>
      <c r="AF108" s="134">
        <f t="shared" si="55"/>
        <v>1.5667144483392195E-2</v>
      </c>
      <c r="AG108" s="70"/>
      <c r="AH108" s="134">
        <f t="shared" si="46"/>
        <v>-1.2518291869342306E-2</v>
      </c>
      <c r="AI108" s="134">
        <f t="shared" si="47"/>
        <v>0.45532129394276732</v>
      </c>
      <c r="AJ108" s="134">
        <f t="shared" si="48"/>
        <v>-0.98844757712944975</v>
      </c>
      <c r="AK108" s="134">
        <f t="shared" si="49"/>
        <v>-0.13519123964946292</v>
      </c>
      <c r="AL108" s="134">
        <f t="shared" si="50"/>
        <v>-2.8983053917640782</v>
      </c>
      <c r="AM108" s="134">
        <f t="shared" si="51"/>
        <v>-8.1801466216423666</v>
      </c>
      <c r="AN108" s="134">
        <f t="shared" si="58"/>
        <v>-2.6883374621378819</v>
      </c>
      <c r="AO108" s="134">
        <f t="shared" si="58"/>
        <v>-2.6825909486994135</v>
      </c>
      <c r="AP108" s="134">
        <f t="shared" si="58"/>
        <v>-2.6939809382269213</v>
      </c>
      <c r="AQ108" s="134">
        <f t="shared" si="58"/>
        <v>-2.6713424436853961</v>
      </c>
      <c r="AR108" s="134">
        <f t="shared" si="58"/>
        <v>-2.7160991842979541</v>
      </c>
      <c r="AS108" s="134">
        <f t="shared" si="58"/>
        <v>-2.6266081299094659</v>
      </c>
      <c r="AT108" s="134">
        <f t="shared" si="58"/>
        <v>-2.8020465082889294</v>
      </c>
      <c r="AU108" s="134">
        <f t="shared" si="53"/>
        <v>-2.4396934985012386</v>
      </c>
    </row>
    <row r="109" spans="1:47" s="134" customFormat="1" ht="12.95" customHeight="1" x14ac:dyDescent="0.2">
      <c r="A109" s="159" t="s">
        <v>122</v>
      </c>
      <c r="B109" s="164" t="s">
        <v>102</v>
      </c>
      <c r="C109" s="158">
        <v>37911.286999999997</v>
      </c>
      <c r="D109" s="158" t="s">
        <v>82</v>
      </c>
      <c r="E109" s="69">
        <f t="shared" si="37"/>
        <v>-6377.0348992440686</v>
      </c>
      <c r="F109" s="134">
        <f t="shared" si="57"/>
        <v>-6377</v>
      </c>
      <c r="G109" s="134">
        <f t="shared" si="38"/>
        <v>-3.9997200001380406E-2</v>
      </c>
      <c r="I109" s="134">
        <f t="shared" si="56"/>
        <v>-3.9997200001380406E-2</v>
      </c>
      <c r="P109" s="134">
        <f t="shared" si="39"/>
        <v>-6.4122589268241229E-2</v>
      </c>
      <c r="Q109" s="185">
        <f t="shared" si="40"/>
        <v>22892.786999999997</v>
      </c>
      <c r="S109" s="70">
        <v>0.1</v>
      </c>
      <c r="Z109" s="134">
        <f t="shared" si="41"/>
        <v>-6377</v>
      </c>
      <c r="AA109" s="134">
        <f t="shared" si="42"/>
        <v>-7.6629487687488007E-2</v>
      </c>
      <c r="AB109" s="134">
        <f t="shared" si="43"/>
        <v>-2.7490301582133635E-2</v>
      </c>
      <c r="AC109" s="134">
        <f t="shared" si="44"/>
        <v>2.4125389266860822E-2</v>
      </c>
      <c r="AD109" s="134">
        <f t="shared" si="54"/>
        <v>3.6632287686107601E-2</v>
      </c>
      <c r="AE109" s="134">
        <f t="shared" si="45"/>
        <v>1.3419245011177507E-4</v>
      </c>
      <c r="AF109" s="134">
        <f t="shared" si="55"/>
        <v>2.4125389266860822E-2</v>
      </c>
      <c r="AG109" s="70"/>
      <c r="AH109" s="134">
        <f t="shared" si="46"/>
        <v>-1.2506898419246772E-2</v>
      </c>
      <c r="AI109" s="134">
        <f t="shared" si="47"/>
        <v>0.45549184733737158</v>
      </c>
      <c r="AJ109" s="134">
        <f t="shared" si="48"/>
        <v>-0.98825607027317797</v>
      </c>
      <c r="AK109" s="134">
        <f t="shared" si="49"/>
        <v>-0.13587654615154013</v>
      </c>
      <c r="AL109" s="134">
        <f t="shared" si="50"/>
        <v>-2.8970470100526988</v>
      </c>
      <c r="AM109" s="134">
        <f t="shared" si="51"/>
        <v>-8.137634052505387</v>
      </c>
      <c r="AN109" s="134">
        <f t="shared" si="58"/>
        <v>-2.6860504218312053</v>
      </c>
      <c r="AO109" s="134">
        <f t="shared" si="58"/>
        <v>-2.6803215711624722</v>
      </c>
      <c r="AP109" s="134">
        <f t="shared" si="58"/>
        <v>-2.6916892100200309</v>
      </c>
      <c r="AQ109" s="134">
        <f t="shared" si="58"/>
        <v>-2.6690695723552653</v>
      </c>
      <c r="AR109" s="134">
        <f t="shared" si="58"/>
        <v>-2.7138379101224728</v>
      </c>
      <c r="AS109" s="134">
        <f t="shared" si="58"/>
        <v>-2.6242173860781244</v>
      </c>
      <c r="AT109" s="134">
        <f t="shared" si="58"/>
        <v>-2.800085339002941</v>
      </c>
      <c r="AU109" s="134">
        <f t="shared" si="53"/>
        <v>-2.4362653347055776</v>
      </c>
    </row>
    <row r="110" spans="1:47" s="134" customFormat="1" ht="12.95" customHeight="1" x14ac:dyDescent="0.2">
      <c r="A110" s="159" t="s">
        <v>123</v>
      </c>
      <c r="B110" s="164" t="s">
        <v>102</v>
      </c>
      <c r="C110" s="158">
        <v>37959.402000000002</v>
      </c>
      <c r="D110" s="158" t="s">
        <v>82</v>
      </c>
      <c r="E110" s="69">
        <f t="shared" si="37"/>
        <v>-6335.0525322744625</v>
      </c>
      <c r="F110" s="134">
        <f t="shared" si="57"/>
        <v>-6335</v>
      </c>
      <c r="G110" s="134">
        <f t="shared" si="38"/>
        <v>-6.0206000001926441E-2</v>
      </c>
      <c r="I110" s="134">
        <f t="shared" si="56"/>
        <v>-6.0206000001926441E-2</v>
      </c>
      <c r="P110" s="134">
        <f t="shared" si="39"/>
        <v>-6.3540322934544299E-2</v>
      </c>
      <c r="Q110" s="185">
        <f t="shared" si="40"/>
        <v>22940.902000000002</v>
      </c>
      <c r="S110" s="70">
        <v>0.1</v>
      </c>
      <c r="Z110" s="134">
        <f t="shared" si="41"/>
        <v>-6335</v>
      </c>
      <c r="AA110" s="134">
        <f t="shared" si="42"/>
        <v>-7.5965495731279378E-2</v>
      </c>
      <c r="AB110" s="134">
        <f t="shared" si="43"/>
        <v>-4.7780827205191355E-2</v>
      </c>
      <c r="AC110" s="134">
        <f t="shared" si="44"/>
        <v>3.3343229326178586E-3</v>
      </c>
      <c r="AD110" s="134">
        <f t="shared" si="54"/>
        <v>1.5759495729352938E-2</v>
      </c>
      <c r="AE110" s="134">
        <f t="shared" si="45"/>
        <v>2.4836170564349348E-5</v>
      </c>
      <c r="AF110" s="134">
        <f t="shared" si="55"/>
        <v>3.3343229326178586E-3</v>
      </c>
      <c r="AG110" s="70"/>
      <c r="AH110" s="134">
        <f t="shared" si="46"/>
        <v>-1.2425172796735084E-2</v>
      </c>
      <c r="AI110" s="134">
        <f t="shared" si="47"/>
        <v>0.45671386877416975</v>
      </c>
      <c r="AJ110" s="134">
        <f t="shared" si="48"/>
        <v>-0.9868671057068068</v>
      </c>
      <c r="AK110" s="134">
        <f t="shared" si="49"/>
        <v>-0.14068313235000796</v>
      </c>
      <c r="AL110" s="134">
        <f t="shared" si="50"/>
        <v>-2.8882097602381691</v>
      </c>
      <c r="AM110" s="134">
        <f t="shared" si="51"/>
        <v>-7.850916943723651</v>
      </c>
      <c r="AN110" s="134">
        <f t="shared" si="58"/>
        <v>-2.6700135887765404</v>
      </c>
      <c r="AO110" s="134">
        <f t="shared" si="58"/>
        <v>-2.6644182823892457</v>
      </c>
      <c r="AP110" s="134">
        <f t="shared" si="58"/>
        <v>-2.6756100465015464</v>
      </c>
      <c r="AQ110" s="134">
        <f t="shared" si="58"/>
        <v>-2.6531590534043303</v>
      </c>
      <c r="AR110" s="134">
        <f t="shared" si="58"/>
        <v>-2.6979434099251103</v>
      </c>
      <c r="AS110" s="134">
        <f t="shared" si="58"/>
        <v>-2.6075252109748024</v>
      </c>
      <c r="AT110" s="134">
        <f t="shared" si="58"/>
        <v>-2.7862364747213162</v>
      </c>
      <c r="AU110" s="134">
        <f t="shared" si="53"/>
        <v>-2.4122681881359473</v>
      </c>
    </row>
    <row r="111" spans="1:47" s="134" customFormat="1" ht="12.95" customHeight="1" x14ac:dyDescent="0.2">
      <c r="A111" s="159" t="s">
        <v>121</v>
      </c>
      <c r="B111" s="164" t="s">
        <v>102</v>
      </c>
      <c r="C111" s="158">
        <v>38226.462</v>
      </c>
      <c r="D111" s="158" t="s">
        <v>82</v>
      </c>
      <c r="E111" s="69">
        <f t="shared" si="37"/>
        <v>-6102.0314178007693</v>
      </c>
      <c r="F111" s="134">
        <f t="shared" si="57"/>
        <v>-6102</v>
      </c>
      <c r="G111" s="134">
        <f t="shared" si="38"/>
        <v>-3.6007200003950857E-2</v>
      </c>
      <c r="I111" s="134">
        <f t="shared" si="56"/>
        <v>-3.6007200003950857E-2</v>
      </c>
      <c r="P111" s="134">
        <f t="shared" si="39"/>
        <v>-6.0348912499991358E-2</v>
      </c>
      <c r="Q111" s="185">
        <f t="shared" si="40"/>
        <v>23207.962</v>
      </c>
      <c r="S111" s="70">
        <v>0.1</v>
      </c>
      <c r="Z111" s="134">
        <f t="shared" si="41"/>
        <v>-6102</v>
      </c>
      <c r="AA111" s="134">
        <f t="shared" si="42"/>
        <v>-7.2257494084806279E-2</v>
      </c>
      <c r="AB111" s="134">
        <f t="shared" si="43"/>
        <v>-2.4098618419135936E-2</v>
      </c>
      <c r="AC111" s="134">
        <f t="shared" si="44"/>
        <v>2.4341712496040502E-2</v>
      </c>
      <c r="AD111" s="134">
        <f t="shared" si="54"/>
        <v>3.6250294080855422E-2</v>
      </c>
      <c r="AE111" s="134">
        <f t="shared" si="45"/>
        <v>1.3140838209485016E-4</v>
      </c>
      <c r="AF111" s="134">
        <f t="shared" si="55"/>
        <v>2.4341712496040502E-2</v>
      </c>
      <c r="AG111" s="70"/>
      <c r="AH111" s="134">
        <f t="shared" si="46"/>
        <v>-1.1908581584814918E-2</v>
      </c>
      <c r="AI111" s="134">
        <f t="shared" si="47"/>
        <v>0.46442504916196958</v>
      </c>
      <c r="AJ111" s="134">
        <f t="shared" si="48"/>
        <v>-0.97755918940183761</v>
      </c>
      <c r="AK111" s="134">
        <f t="shared" si="49"/>
        <v>-0.16766346097161758</v>
      </c>
      <c r="AL111" s="134">
        <f t="shared" si="50"/>
        <v>-2.8382038667847818</v>
      </c>
      <c r="AM111" s="134">
        <f t="shared" si="51"/>
        <v>-6.541558910445378</v>
      </c>
      <c r="AN111" s="134">
        <f t="shared" si="58"/>
        <v>-2.5801253475925856</v>
      </c>
      <c r="AO111" s="134">
        <f t="shared" si="58"/>
        <v>-2.575524944680966</v>
      </c>
      <c r="AP111" s="134">
        <f t="shared" si="58"/>
        <v>-2.5852076308303635</v>
      </c>
      <c r="AQ111" s="134">
        <f t="shared" si="58"/>
        <v>-2.5647582439734031</v>
      </c>
      <c r="AR111" s="134">
        <f t="shared" si="58"/>
        <v>-2.6076455628953754</v>
      </c>
      <c r="AS111" s="134">
        <f t="shared" si="58"/>
        <v>-2.5162748523182001</v>
      </c>
      <c r="AT111" s="134">
        <f t="shared" si="58"/>
        <v>-2.7053428808050319</v>
      </c>
      <c r="AU111" s="134">
        <f t="shared" si="53"/>
        <v>-2.2791411607377623</v>
      </c>
    </row>
    <row r="112" spans="1:47" s="134" customFormat="1" ht="12.95" customHeight="1" x14ac:dyDescent="0.2">
      <c r="A112" s="159" t="s">
        <v>121</v>
      </c>
      <c r="B112" s="164" t="s">
        <v>102</v>
      </c>
      <c r="C112" s="158">
        <v>38226.464999999997</v>
      </c>
      <c r="D112" s="158" t="s">
        <v>82</v>
      </c>
      <c r="E112" s="69">
        <f t="shared" si="37"/>
        <v>-6102.0288001742338</v>
      </c>
      <c r="F112" s="134">
        <f t="shared" si="57"/>
        <v>-6102</v>
      </c>
      <c r="G112" s="134">
        <f t="shared" si="38"/>
        <v>-3.3007200006977655E-2</v>
      </c>
      <c r="I112" s="134">
        <f t="shared" si="56"/>
        <v>-3.3007200006977655E-2</v>
      </c>
      <c r="P112" s="134">
        <f t="shared" si="39"/>
        <v>-6.0348912499991358E-2</v>
      </c>
      <c r="Q112" s="185">
        <f t="shared" si="40"/>
        <v>23207.964999999997</v>
      </c>
      <c r="S112" s="70">
        <v>0.1</v>
      </c>
      <c r="Z112" s="134">
        <f t="shared" si="41"/>
        <v>-6102</v>
      </c>
      <c r="AA112" s="134">
        <f t="shared" si="42"/>
        <v>-7.2257494084806279E-2</v>
      </c>
      <c r="AB112" s="134">
        <f t="shared" si="43"/>
        <v>-2.1098618422162735E-2</v>
      </c>
      <c r="AC112" s="134">
        <f t="shared" si="44"/>
        <v>2.7341712493013703E-2</v>
      </c>
      <c r="AD112" s="134">
        <f t="shared" si="54"/>
        <v>3.9250294077828624E-2</v>
      </c>
      <c r="AE112" s="134">
        <f t="shared" si="45"/>
        <v>1.5405855851960288E-4</v>
      </c>
      <c r="AF112" s="134">
        <f t="shared" si="55"/>
        <v>2.7341712493013703E-2</v>
      </c>
      <c r="AG112" s="70"/>
      <c r="AH112" s="134">
        <f t="shared" si="46"/>
        <v>-1.1908581584814918E-2</v>
      </c>
      <c r="AI112" s="134">
        <f t="shared" si="47"/>
        <v>0.46442504916196958</v>
      </c>
      <c r="AJ112" s="134">
        <f t="shared" si="48"/>
        <v>-0.97755918940183761</v>
      </c>
      <c r="AK112" s="134">
        <f t="shared" si="49"/>
        <v>-0.16766346097161758</v>
      </c>
      <c r="AL112" s="134">
        <f t="shared" si="50"/>
        <v>-2.8382038667847818</v>
      </c>
      <c r="AM112" s="134">
        <f t="shared" si="51"/>
        <v>-6.541558910445378</v>
      </c>
      <c r="AN112" s="134">
        <f t="shared" si="58"/>
        <v>-2.5801253475925856</v>
      </c>
      <c r="AO112" s="134">
        <f t="shared" si="58"/>
        <v>-2.575524944680966</v>
      </c>
      <c r="AP112" s="134">
        <f t="shared" si="58"/>
        <v>-2.5852076308303635</v>
      </c>
      <c r="AQ112" s="134">
        <f t="shared" si="58"/>
        <v>-2.5647582439734031</v>
      </c>
      <c r="AR112" s="134">
        <f t="shared" si="58"/>
        <v>-2.6076455628953754</v>
      </c>
      <c r="AS112" s="134">
        <f t="shared" si="58"/>
        <v>-2.5162748523182001</v>
      </c>
      <c r="AT112" s="134">
        <f t="shared" si="58"/>
        <v>-2.7053428808050319</v>
      </c>
      <c r="AU112" s="134">
        <f t="shared" si="53"/>
        <v>-2.2791411607377623</v>
      </c>
    </row>
    <row r="113" spans="1:47" s="134" customFormat="1" ht="12.95" customHeight="1" x14ac:dyDescent="0.2">
      <c r="A113" s="187" t="s">
        <v>114</v>
      </c>
      <c r="B113" s="188" t="s">
        <v>101</v>
      </c>
      <c r="C113" s="189">
        <v>38226.964</v>
      </c>
      <c r="D113" s="189" t="s">
        <v>82</v>
      </c>
      <c r="E113" s="69">
        <f t="shared" si="37"/>
        <v>-6101.5934016266292</v>
      </c>
      <c r="F113" s="134">
        <f t="shared" si="57"/>
        <v>-6101.5</v>
      </c>
      <c r="G113" s="134">
        <f t="shared" si="38"/>
        <v>-0.10704540000006091</v>
      </c>
      <c r="I113" s="134">
        <f t="shared" si="56"/>
        <v>-0.10704540000006091</v>
      </c>
      <c r="P113" s="134">
        <f t="shared" si="39"/>
        <v>-6.0342134642638032E-2</v>
      </c>
      <c r="Q113" s="185">
        <f t="shared" si="40"/>
        <v>23208.464</v>
      </c>
      <c r="S113" s="70">
        <v>0.1</v>
      </c>
      <c r="Z113" s="134">
        <f t="shared" si="41"/>
        <v>-6101.5</v>
      </c>
      <c r="AA113" s="134">
        <f t="shared" si="42"/>
        <v>-7.2249491526246587E-2</v>
      </c>
      <c r="AB113" s="134">
        <f t="shared" si="43"/>
        <v>-9.5138043116452353E-2</v>
      </c>
      <c r="AC113" s="134">
        <f t="shared" si="44"/>
        <v>-4.6703265357422877E-2</v>
      </c>
      <c r="AD113" s="134">
        <f t="shared" si="54"/>
        <v>-3.4795908473814322E-2</v>
      </c>
      <c r="AE113" s="134">
        <f t="shared" si="45"/>
        <v>1.2107552465180634E-4</v>
      </c>
      <c r="AF113" s="134">
        <f t="shared" si="55"/>
        <v>-4.6703265357422877E-2</v>
      </c>
      <c r="AG113" s="70"/>
      <c r="AH113" s="134">
        <f t="shared" si="46"/>
        <v>-1.1907356883608554E-2</v>
      </c>
      <c r="AI113" s="134">
        <f t="shared" si="47"/>
        <v>0.46444336605925252</v>
      </c>
      <c r="AJ113" s="134">
        <f t="shared" si="48"/>
        <v>-0.97753617329890763</v>
      </c>
      <c r="AK113" s="134">
        <f t="shared" si="49"/>
        <v>-0.16772196025624095</v>
      </c>
      <c r="AL113" s="134">
        <f t="shared" si="50"/>
        <v>-2.8380946378433585</v>
      </c>
      <c r="AM113" s="134">
        <f t="shared" si="51"/>
        <v>-6.5391680880792791</v>
      </c>
      <c r="AN113" s="134">
        <f t="shared" si="58"/>
        <v>-2.5799306887373872</v>
      </c>
      <c r="AO113" s="134">
        <f t="shared" si="58"/>
        <v>-2.575332769399119</v>
      </c>
      <c r="AP113" s="134">
        <f t="shared" si="58"/>
        <v>-2.5850114100158748</v>
      </c>
      <c r="AQ113" s="134">
        <f t="shared" si="58"/>
        <v>-2.5645680541420623</v>
      </c>
      <c r="AR113" s="134">
        <f t="shared" si="58"/>
        <v>-2.6074478846709814</v>
      </c>
      <c r="AS113" s="134">
        <f t="shared" si="58"/>
        <v>-2.5160814329563639</v>
      </c>
      <c r="AT113" s="134">
        <f t="shared" si="58"/>
        <v>-2.7051614871885841</v>
      </c>
      <c r="AU113" s="134">
        <f t="shared" si="53"/>
        <v>-2.2788554804214574</v>
      </c>
    </row>
    <row r="114" spans="1:47" s="134" customFormat="1" ht="12.95" customHeight="1" x14ac:dyDescent="0.2">
      <c r="A114" s="159" t="s">
        <v>121</v>
      </c>
      <c r="B114" s="164" t="s">
        <v>102</v>
      </c>
      <c r="C114" s="158">
        <v>38234.466</v>
      </c>
      <c r="D114" s="158" t="s">
        <v>82</v>
      </c>
      <c r="E114" s="69">
        <f t="shared" si="37"/>
        <v>-6095.0475901955588</v>
      </c>
      <c r="F114" s="134">
        <f t="shared" si="57"/>
        <v>-6095</v>
      </c>
      <c r="G114" s="134">
        <f t="shared" si="38"/>
        <v>-5.4541999998036772E-2</v>
      </c>
      <c r="I114" s="134">
        <f t="shared" si="56"/>
        <v>-5.4541999998036772E-2</v>
      </c>
      <c r="P114" s="134">
        <f t="shared" si="39"/>
        <v>-6.0254050035902271E-2</v>
      </c>
      <c r="Q114" s="185">
        <f t="shared" si="40"/>
        <v>23215.966</v>
      </c>
      <c r="S114" s="70">
        <v>0.1</v>
      </c>
      <c r="Z114" s="134">
        <f t="shared" si="41"/>
        <v>-6095</v>
      </c>
      <c r="AA114" s="134">
        <f t="shared" si="42"/>
        <v>-7.2145440218503096E-2</v>
      </c>
      <c r="AB114" s="134">
        <f t="shared" si="43"/>
        <v>-4.2650609815435947E-2</v>
      </c>
      <c r="AC114" s="134">
        <f t="shared" si="44"/>
        <v>5.7120500378654987E-3</v>
      </c>
      <c r="AD114" s="134">
        <f t="shared" si="54"/>
        <v>1.7603440220466324E-2</v>
      </c>
      <c r="AE114" s="134">
        <f t="shared" si="45"/>
        <v>3.0988110759553149E-5</v>
      </c>
      <c r="AF114" s="134">
        <f t="shared" si="55"/>
        <v>5.7120500378654987E-3</v>
      </c>
      <c r="AG114" s="70"/>
      <c r="AH114" s="134">
        <f t="shared" si="46"/>
        <v>-1.1891390182600822E-2</v>
      </c>
      <c r="AI114" s="134">
        <f t="shared" si="47"/>
        <v>0.46468220124415094</v>
      </c>
      <c r="AJ114" s="134">
        <f t="shared" si="48"/>
        <v>-0.97723573382569495</v>
      </c>
      <c r="AK114" s="134">
        <f t="shared" si="49"/>
        <v>-0.16848269479484282</v>
      </c>
      <c r="AL114" s="134">
        <f t="shared" si="50"/>
        <v>-2.8366738654588346</v>
      </c>
      <c r="AM114" s="134">
        <f t="shared" si="51"/>
        <v>-6.5082248139966161</v>
      </c>
      <c r="AN114" s="134">
        <f t="shared" si="58"/>
        <v>-2.5773994050221685</v>
      </c>
      <c r="AO114" s="134">
        <f t="shared" si="58"/>
        <v>-2.5728338679978346</v>
      </c>
      <c r="AP114" s="134">
        <f t="shared" si="58"/>
        <v>-2.5824596621650224</v>
      </c>
      <c r="AQ114" s="134">
        <f t="shared" si="58"/>
        <v>-2.562095305918398</v>
      </c>
      <c r="AR114" s="134">
        <f t="shared" si="58"/>
        <v>-2.604876539793604</v>
      </c>
      <c r="AS114" s="134">
        <f t="shared" si="58"/>
        <v>-2.5135678799122747</v>
      </c>
      <c r="AT114" s="134">
        <f t="shared" si="58"/>
        <v>-2.7028002009889596</v>
      </c>
      <c r="AU114" s="134">
        <f t="shared" si="53"/>
        <v>-2.275141636309491</v>
      </c>
    </row>
    <row r="115" spans="1:47" s="134" customFormat="1" ht="12.95" customHeight="1" x14ac:dyDescent="0.2">
      <c r="A115" s="159" t="s">
        <v>121</v>
      </c>
      <c r="B115" s="164" t="s">
        <v>102</v>
      </c>
      <c r="C115" s="158">
        <v>38234.466999999997</v>
      </c>
      <c r="D115" s="158" t="s">
        <v>82</v>
      </c>
      <c r="E115" s="69">
        <f t="shared" si="37"/>
        <v>-6095.0467176533821</v>
      </c>
      <c r="F115" s="134">
        <f t="shared" si="57"/>
        <v>-6095</v>
      </c>
      <c r="G115" s="134">
        <f t="shared" si="38"/>
        <v>-5.3542000001471024E-2</v>
      </c>
      <c r="I115" s="134">
        <f t="shared" si="56"/>
        <v>-5.3542000001471024E-2</v>
      </c>
      <c r="P115" s="134">
        <f t="shared" si="39"/>
        <v>-6.0254050035902271E-2</v>
      </c>
      <c r="Q115" s="185">
        <f t="shared" si="40"/>
        <v>23215.966999999997</v>
      </c>
      <c r="S115" s="70">
        <v>0.1</v>
      </c>
      <c r="Z115" s="134">
        <f t="shared" si="41"/>
        <v>-6095</v>
      </c>
      <c r="AA115" s="134">
        <f t="shared" si="42"/>
        <v>-7.2145440218503096E-2</v>
      </c>
      <c r="AB115" s="134">
        <f t="shared" si="43"/>
        <v>-4.1650609818870199E-2</v>
      </c>
      <c r="AC115" s="134">
        <f t="shared" si="44"/>
        <v>6.7120500344312467E-3</v>
      </c>
      <c r="AD115" s="134">
        <f t="shared" si="54"/>
        <v>1.8603440217032072E-2</v>
      </c>
      <c r="AE115" s="134">
        <f t="shared" si="45"/>
        <v>3.4608798790868633E-5</v>
      </c>
      <c r="AF115" s="134">
        <f t="shared" si="55"/>
        <v>6.7120500344312467E-3</v>
      </c>
      <c r="AG115" s="70"/>
      <c r="AH115" s="134">
        <f t="shared" si="46"/>
        <v>-1.1891390182600822E-2</v>
      </c>
      <c r="AI115" s="134">
        <f t="shared" si="47"/>
        <v>0.46468220124415094</v>
      </c>
      <c r="AJ115" s="134">
        <f t="shared" si="48"/>
        <v>-0.97723573382569495</v>
      </c>
      <c r="AK115" s="134">
        <f t="shared" si="49"/>
        <v>-0.16848269479484282</v>
      </c>
      <c r="AL115" s="134">
        <f t="shared" si="50"/>
        <v>-2.8366738654588346</v>
      </c>
      <c r="AM115" s="134">
        <f t="shared" si="51"/>
        <v>-6.5082248139966161</v>
      </c>
      <c r="AN115" s="134">
        <f t="shared" si="58"/>
        <v>-2.5773994050221685</v>
      </c>
      <c r="AO115" s="134">
        <f t="shared" si="58"/>
        <v>-2.5728338679978346</v>
      </c>
      <c r="AP115" s="134">
        <f t="shared" si="58"/>
        <v>-2.5824596621650224</v>
      </c>
      <c r="AQ115" s="134">
        <f t="shared" si="58"/>
        <v>-2.562095305918398</v>
      </c>
      <c r="AR115" s="134">
        <f t="shared" si="58"/>
        <v>-2.604876539793604</v>
      </c>
      <c r="AS115" s="134">
        <f t="shared" si="58"/>
        <v>-2.5135678799122747</v>
      </c>
      <c r="AT115" s="134">
        <f t="shared" si="58"/>
        <v>-2.7028002009889596</v>
      </c>
      <c r="AU115" s="134">
        <f t="shared" si="53"/>
        <v>-2.275141636309491</v>
      </c>
    </row>
    <row r="116" spans="1:47" s="134" customFormat="1" ht="12.95" customHeight="1" x14ac:dyDescent="0.2">
      <c r="A116" s="159" t="s">
        <v>121</v>
      </c>
      <c r="B116" s="164" t="s">
        <v>102</v>
      </c>
      <c r="C116" s="158">
        <v>38234.468999999997</v>
      </c>
      <c r="D116" s="158" t="s">
        <v>82</v>
      </c>
      <c r="E116" s="69">
        <f t="shared" si="37"/>
        <v>-6095.0449725690223</v>
      </c>
      <c r="F116" s="134">
        <f t="shared" si="57"/>
        <v>-6095</v>
      </c>
      <c r="G116" s="134">
        <f t="shared" si="38"/>
        <v>-5.154200000106357E-2</v>
      </c>
      <c r="I116" s="134">
        <f t="shared" si="56"/>
        <v>-5.154200000106357E-2</v>
      </c>
      <c r="P116" s="134">
        <f t="shared" si="39"/>
        <v>-6.0254050035902271E-2</v>
      </c>
      <c r="Q116" s="185">
        <f t="shared" si="40"/>
        <v>23215.968999999997</v>
      </c>
      <c r="S116" s="70">
        <v>0.1</v>
      </c>
      <c r="Z116" s="134">
        <f t="shared" si="41"/>
        <v>-6095</v>
      </c>
      <c r="AA116" s="134">
        <f t="shared" si="42"/>
        <v>-7.2145440218503096E-2</v>
      </c>
      <c r="AB116" s="134">
        <f t="shared" si="43"/>
        <v>-3.9650609818462745E-2</v>
      </c>
      <c r="AC116" s="134">
        <f t="shared" si="44"/>
        <v>8.7120500348387003E-3</v>
      </c>
      <c r="AD116" s="134">
        <f t="shared" si="54"/>
        <v>2.0603440217439525E-2</v>
      </c>
      <c r="AE116" s="134">
        <f t="shared" si="45"/>
        <v>4.2450174879360452E-5</v>
      </c>
      <c r="AF116" s="134">
        <f t="shared" si="55"/>
        <v>8.7120500348387003E-3</v>
      </c>
      <c r="AG116" s="70"/>
      <c r="AH116" s="134">
        <f t="shared" si="46"/>
        <v>-1.1891390182600822E-2</v>
      </c>
      <c r="AI116" s="134">
        <f t="shared" si="47"/>
        <v>0.46468220124415094</v>
      </c>
      <c r="AJ116" s="134">
        <f t="shared" si="48"/>
        <v>-0.97723573382569495</v>
      </c>
      <c r="AK116" s="134">
        <f t="shared" si="49"/>
        <v>-0.16848269479484282</v>
      </c>
      <c r="AL116" s="134">
        <f t="shared" si="50"/>
        <v>-2.8366738654588346</v>
      </c>
      <c r="AM116" s="134">
        <f t="shared" si="51"/>
        <v>-6.5082248139966161</v>
      </c>
      <c r="AN116" s="134">
        <f t="shared" si="58"/>
        <v>-2.5773994050221685</v>
      </c>
      <c r="AO116" s="134">
        <f t="shared" si="58"/>
        <v>-2.5728338679978346</v>
      </c>
      <c r="AP116" s="134">
        <f t="shared" si="58"/>
        <v>-2.5824596621650224</v>
      </c>
      <c r="AQ116" s="134">
        <f t="shared" si="58"/>
        <v>-2.562095305918398</v>
      </c>
      <c r="AR116" s="134">
        <f t="shared" si="58"/>
        <v>-2.604876539793604</v>
      </c>
      <c r="AS116" s="134">
        <f t="shared" si="58"/>
        <v>-2.5135678799122747</v>
      </c>
      <c r="AT116" s="134">
        <f t="shared" si="58"/>
        <v>-2.7028002009889596</v>
      </c>
      <c r="AU116" s="134">
        <f t="shared" si="53"/>
        <v>-2.275141636309491</v>
      </c>
    </row>
    <row r="117" spans="1:47" s="134" customFormat="1" ht="12.95" customHeight="1" x14ac:dyDescent="0.2">
      <c r="A117" s="159" t="s">
        <v>121</v>
      </c>
      <c r="B117" s="164" t="s">
        <v>102</v>
      </c>
      <c r="C117" s="158">
        <v>38234.468999999997</v>
      </c>
      <c r="D117" s="158" t="s">
        <v>82</v>
      </c>
      <c r="E117" s="69">
        <f t="shared" si="37"/>
        <v>-6095.0449725690223</v>
      </c>
      <c r="F117" s="134">
        <f t="shared" si="57"/>
        <v>-6095</v>
      </c>
      <c r="G117" s="134">
        <f t="shared" si="38"/>
        <v>-5.154200000106357E-2</v>
      </c>
      <c r="I117" s="134">
        <f t="shared" si="56"/>
        <v>-5.154200000106357E-2</v>
      </c>
      <c r="P117" s="134">
        <f t="shared" si="39"/>
        <v>-6.0254050035902271E-2</v>
      </c>
      <c r="Q117" s="185">
        <f t="shared" si="40"/>
        <v>23215.968999999997</v>
      </c>
      <c r="S117" s="70">
        <v>0.1</v>
      </c>
      <c r="Z117" s="134">
        <f t="shared" si="41"/>
        <v>-6095</v>
      </c>
      <c r="AA117" s="134">
        <f t="shared" si="42"/>
        <v>-7.2145440218503096E-2</v>
      </c>
      <c r="AB117" s="134">
        <f t="shared" si="43"/>
        <v>-3.9650609818462745E-2</v>
      </c>
      <c r="AC117" s="134">
        <f t="shared" si="44"/>
        <v>8.7120500348387003E-3</v>
      </c>
      <c r="AD117" s="134">
        <f t="shared" si="54"/>
        <v>2.0603440217439525E-2</v>
      </c>
      <c r="AE117" s="134">
        <f t="shared" si="45"/>
        <v>4.2450174879360452E-5</v>
      </c>
      <c r="AF117" s="134">
        <f t="shared" si="55"/>
        <v>8.7120500348387003E-3</v>
      </c>
      <c r="AG117" s="70"/>
      <c r="AH117" s="134">
        <f t="shared" si="46"/>
        <v>-1.1891390182600822E-2</v>
      </c>
      <c r="AI117" s="134">
        <f t="shared" si="47"/>
        <v>0.46468220124415094</v>
      </c>
      <c r="AJ117" s="134">
        <f t="shared" si="48"/>
        <v>-0.97723573382569495</v>
      </c>
      <c r="AK117" s="134">
        <f t="shared" si="49"/>
        <v>-0.16848269479484282</v>
      </c>
      <c r="AL117" s="134">
        <f t="shared" si="50"/>
        <v>-2.8366738654588346</v>
      </c>
      <c r="AM117" s="134">
        <f t="shared" si="51"/>
        <v>-6.5082248139966161</v>
      </c>
      <c r="AN117" s="134">
        <f t="shared" ref="AN117:AT132" si="59">$AU117+$AB$7*SIN(AO117)</f>
        <v>-2.5773994050221685</v>
      </c>
      <c r="AO117" s="134">
        <f t="shared" si="59"/>
        <v>-2.5728338679978346</v>
      </c>
      <c r="AP117" s="134">
        <f t="shared" si="59"/>
        <v>-2.5824596621650224</v>
      </c>
      <c r="AQ117" s="134">
        <f t="shared" si="59"/>
        <v>-2.562095305918398</v>
      </c>
      <c r="AR117" s="134">
        <f t="shared" si="59"/>
        <v>-2.604876539793604</v>
      </c>
      <c r="AS117" s="134">
        <f t="shared" si="59"/>
        <v>-2.5135678799122747</v>
      </c>
      <c r="AT117" s="134">
        <f t="shared" si="59"/>
        <v>-2.7028002009889596</v>
      </c>
      <c r="AU117" s="134">
        <f t="shared" si="53"/>
        <v>-2.275141636309491</v>
      </c>
    </row>
    <row r="118" spans="1:47" s="134" customFormat="1" ht="12.95" customHeight="1" x14ac:dyDescent="0.2">
      <c r="A118" s="159" t="s">
        <v>122</v>
      </c>
      <c r="B118" s="164" t="s">
        <v>102</v>
      </c>
      <c r="C118" s="158">
        <v>38288.347000000002</v>
      </c>
      <c r="D118" s="158" t="s">
        <v>82</v>
      </c>
      <c r="E118" s="69">
        <f t="shared" si="37"/>
        <v>-6048.0341450186042</v>
      </c>
      <c r="F118" s="134">
        <f t="shared" si="57"/>
        <v>-6048</v>
      </c>
      <c r="G118" s="134">
        <f t="shared" si="38"/>
        <v>-3.913279999687802E-2</v>
      </c>
      <c r="I118" s="134">
        <f t="shared" si="56"/>
        <v>-3.913279999687802E-2</v>
      </c>
      <c r="P118" s="134">
        <f t="shared" si="39"/>
        <v>-5.9618652471968701E-2</v>
      </c>
      <c r="Q118" s="185">
        <f t="shared" si="40"/>
        <v>23269.847000000002</v>
      </c>
      <c r="S118" s="70">
        <v>0.1</v>
      </c>
      <c r="Z118" s="134">
        <f t="shared" si="41"/>
        <v>-6048</v>
      </c>
      <c r="AA118" s="134">
        <f t="shared" si="42"/>
        <v>-7.139206787657032E-2</v>
      </c>
      <c r="AB118" s="134">
        <f t="shared" si="43"/>
        <v>-2.7359384592276402E-2</v>
      </c>
      <c r="AC118" s="134">
        <f t="shared" si="44"/>
        <v>2.0485852475090681E-2</v>
      </c>
      <c r="AD118" s="134">
        <f t="shared" si="54"/>
        <v>3.2259267879692299E-2</v>
      </c>
      <c r="AE118" s="134">
        <f t="shared" si="45"/>
        <v>1.0406603641337475E-4</v>
      </c>
      <c r="AF118" s="134">
        <f t="shared" si="55"/>
        <v>2.0485852475090681E-2</v>
      </c>
      <c r="AG118" s="70"/>
      <c r="AH118" s="134">
        <f t="shared" si="46"/>
        <v>-1.1773415404601618E-2</v>
      </c>
      <c r="AI118" s="134">
        <f t="shared" si="47"/>
        <v>0.46644905308309914</v>
      </c>
      <c r="AJ118" s="134">
        <f t="shared" si="48"/>
        <v>-0.97499474643689832</v>
      </c>
      <c r="AK118" s="134">
        <f t="shared" si="49"/>
        <v>-0.17399698604923658</v>
      </c>
      <c r="AL118" s="134">
        <f t="shared" si="50"/>
        <v>-2.8263559618695027</v>
      </c>
      <c r="AM118" s="134">
        <f t="shared" si="51"/>
        <v>-6.2918124503839339</v>
      </c>
      <c r="AN118" s="134">
        <f t="shared" si="59"/>
        <v>-2.5590561611317888</v>
      </c>
      <c r="AO118" s="134">
        <f t="shared" si="59"/>
        <v>-2.5547295699416113</v>
      </c>
      <c r="AP118" s="134">
        <f t="shared" si="59"/>
        <v>-2.5639599618320754</v>
      </c>
      <c r="AQ118" s="134">
        <f t="shared" si="59"/>
        <v>-2.5441987236127983</v>
      </c>
      <c r="AR118" s="134">
        <f t="shared" si="59"/>
        <v>-2.5861993265454082</v>
      </c>
      <c r="AS118" s="134">
        <f t="shared" si="59"/>
        <v>-2.4954420037184137</v>
      </c>
      <c r="AT118" s="134">
        <f t="shared" si="59"/>
        <v>-2.685549619077233</v>
      </c>
      <c r="AU118" s="134">
        <f t="shared" si="53"/>
        <v>-2.2482876865768096</v>
      </c>
    </row>
    <row r="119" spans="1:47" s="134" customFormat="1" ht="12.95" customHeight="1" x14ac:dyDescent="0.2">
      <c r="A119" s="159" t="s">
        <v>122</v>
      </c>
      <c r="B119" s="164" t="s">
        <v>102</v>
      </c>
      <c r="C119" s="158">
        <v>38288.347999999998</v>
      </c>
      <c r="D119" s="158" t="s">
        <v>82</v>
      </c>
      <c r="E119" s="69">
        <f t="shared" si="37"/>
        <v>-6048.0332724764276</v>
      </c>
      <c r="F119" s="134">
        <f t="shared" si="57"/>
        <v>-6048</v>
      </c>
      <c r="G119" s="134">
        <f t="shared" si="38"/>
        <v>-3.8132800000312272E-2</v>
      </c>
      <c r="I119" s="134">
        <f t="shared" si="56"/>
        <v>-3.8132800000312272E-2</v>
      </c>
      <c r="P119" s="134">
        <f t="shared" si="39"/>
        <v>-5.9618652471968701E-2</v>
      </c>
      <c r="Q119" s="185">
        <f t="shared" si="40"/>
        <v>23269.847999999998</v>
      </c>
      <c r="S119" s="70">
        <v>0.1</v>
      </c>
      <c r="Z119" s="134">
        <f t="shared" si="41"/>
        <v>-6048</v>
      </c>
      <c r="AA119" s="134">
        <f t="shared" si="42"/>
        <v>-7.139206787657032E-2</v>
      </c>
      <c r="AB119" s="134">
        <f t="shared" si="43"/>
        <v>-2.6359384595710654E-2</v>
      </c>
      <c r="AC119" s="134">
        <f t="shared" si="44"/>
        <v>2.1485852471656429E-2</v>
      </c>
      <c r="AD119" s="134">
        <f t="shared" si="54"/>
        <v>3.3259267876258047E-2</v>
      </c>
      <c r="AE119" s="134">
        <f t="shared" si="45"/>
        <v>1.1061788996646904E-4</v>
      </c>
      <c r="AF119" s="134">
        <f t="shared" si="55"/>
        <v>2.1485852471656429E-2</v>
      </c>
      <c r="AG119" s="70"/>
      <c r="AH119" s="134">
        <f t="shared" si="46"/>
        <v>-1.1773415404601618E-2</v>
      </c>
      <c r="AI119" s="134">
        <f t="shared" si="47"/>
        <v>0.46644905308309914</v>
      </c>
      <c r="AJ119" s="134">
        <f t="shared" si="48"/>
        <v>-0.97499474643689832</v>
      </c>
      <c r="AK119" s="134">
        <f t="shared" si="49"/>
        <v>-0.17399698604923658</v>
      </c>
      <c r="AL119" s="134">
        <f t="shared" si="50"/>
        <v>-2.8263559618695027</v>
      </c>
      <c r="AM119" s="134">
        <f t="shared" si="51"/>
        <v>-6.2918124503839339</v>
      </c>
      <c r="AN119" s="134">
        <f t="shared" si="59"/>
        <v>-2.5590561611317888</v>
      </c>
      <c r="AO119" s="134">
        <f t="shared" si="59"/>
        <v>-2.5547295699416113</v>
      </c>
      <c r="AP119" s="134">
        <f t="shared" si="59"/>
        <v>-2.5639599618320754</v>
      </c>
      <c r="AQ119" s="134">
        <f t="shared" si="59"/>
        <v>-2.5441987236127983</v>
      </c>
      <c r="AR119" s="134">
        <f t="shared" si="59"/>
        <v>-2.5861993265454082</v>
      </c>
      <c r="AS119" s="134">
        <f t="shared" si="59"/>
        <v>-2.4954420037184137</v>
      </c>
      <c r="AT119" s="134">
        <f t="shared" si="59"/>
        <v>-2.685549619077233</v>
      </c>
      <c r="AU119" s="134">
        <f t="shared" si="53"/>
        <v>-2.2482876865768096</v>
      </c>
    </row>
    <row r="120" spans="1:47" s="134" customFormat="1" ht="12.95" customHeight="1" x14ac:dyDescent="0.2">
      <c r="A120" s="159" t="s">
        <v>121</v>
      </c>
      <c r="B120" s="164" t="s">
        <v>102</v>
      </c>
      <c r="C120" s="158">
        <v>38319.288999999997</v>
      </c>
      <c r="D120" s="158" t="s">
        <v>82</v>
      </c>
      <c r="E120" s="69">
        <f t="shared" si="37"/>
        <v>-6021.0359448986164</v>
      </c>
      <c r="F120" s="134">
        <f t="shared" si="57"/>
        <v>-6021</v>
      </c>
      <c r="G120" s="134">
        <f t="shared" si="38"/>
        <v>-4.1195600002538413E-2</v>
      </c>
      <c r="I120" s="134">
        <f t="shared" si="56"/>
        <v>-4.1195600002538413E-2</v>
      </c>
      <c r="P120" s="134">
        <f t="shared" si="39"/>
        <v>-5.9254846138864371E-2</v>
      </c>
      <c r="Q120" s="185">
        <f t="shared" si="40"/>
        <v>23300.788999999997</v>
      </c>
      <c r="S120" s="70">
        <v>0.1</v>
      </c>
      <c r="Z120" s="134">
        <f t="shared" si="41"/>
        <v>-6021</v>
      </c>
      <c r="AA120" s="134">
        <f t="shared" si="42"/>
        <v>-7.0958479057884979E-2</v>
      </c>
      <c r="AB120" s="134">
        <f t="shared" si="43"/>
        <v>-2.9491967083517805E-2</v>
      </c>
      <c r="AC120" s="134">
        <f t="shared" si="44"/>
        <v>1.8059246136325958E-2</v>
      </c>
      <c r="AD120" s="134">
        <f t="shared" si="54"/>
        <v>2.9762879055346567E-2</v>
      </c>
      <c r="AE120" s="134">
        <f t="shared" si="45"/>
        <v>8.8582896966318738E-5</v>
      </c>
      <c r="AF120" s="134">
        <f t="shared" si="55"/>
        <v>1.8059246136325958E-2</v>
      </c>
      <c r="AG120" s="70"/>
      <c r="AH120" s="134">
        <f t="shared" si="46"/>
        <v>-1.170363291902061E-2</v>
      </c>
      <c r="AI120" s="134">
        <f t="shared" si="47"/>
        <v>0.4674961694730152</v>
      </c>
      <c r="AJ120" s="134">
        <f t="shared" si="48"/>
        <v>-0.97365215586601472</v>
      </c>
      <c r="AK120" s="134">
        <f t="shared" si="49"/>
        <v>-0.17717571668890778</v>
      </c>
      <c r="AL120" s="134">
        <f t="shared" si="50"/>
        <v>-2.8203924386316204</v>
      </c>
      <c r="AM120" s="134">
        <f t="shared" si="51"/>
        <v>-6.1730202490690509</v>
      </c>
      <c r="AN120" s="134">
        <f t="shared" si="59"/>
        <v>-2.5484861900932385</v>
      </c>
      <c r="AO120" s="134">
        <f t="shared" si="59"/>
        <v>-2.5443000863675316</v>
      </c>
      <c r="AP120" s="134">
        <f t="shared" si="59"/>
        <v>-2.5532937153190405</v>
      </c>
      <c r="AQ120" s="134">
        <f t="shared" si="59"/>
        <v>-2.5339029630804983</v>
      </c>
      <c r="AR120" s="134">
        <f t="shared" si="59"/>
        <v>-2.5754028567649616</v>
      </c>
      <c r="AS120" s="134">
        <f t="shared" si="59"/>
        <v>-2.4850674439936853</v>
      </c>
      <c r="AT120" s="134">
        <f t="shared" si="59"/>
        <v>-2.6754975510635393</v>
      </c>
      <c r="AU120" s="134">
        <f t="shared" si="53"/>
        <v>-2.2328609494963332</v>
      </c>
    </row>
    <row r="121" spans="1:47" s="134" customFormat="1" ht="12.95" customHeight="1" x14ac:dyDescent="0.2">
      <c r="A121" s="159" t="s">
        <v>121</v>
      </c>
      <c r="B121" s="164" t="s">
        <v>102</v>
      </c>
      <c r="C121" s="158">
        <v>38642.457999999999</v>
      </c>
      <c r="D121" s="158" t="s">
        <v>82</v>
      </c>
      <c r="E121" s="69">
        <f t="shared" si="37"/>
        <v>-5739.0573612719036</v>
      </c>
      <c r="F121" s="134">
        <f t="shared" si="57"/>
        <v>-5739</v>
      </c>
      <c r="G121" s="134">
        <f t="shared" si="38"/>
        <v>-6.5740400001232047E-2</v>
      </c>
      <c r="I121" s="134">
        <f t="shared" si="56"/>
        <v>-6.5740400001232047E-2</v>
      </c>
      <c r="P121" s="134">
        <f t="shared" si="39"/>
        <v>-5.550783134513064E-2</v>
      </c>
      <c r="Q121" s="185">
        <f t="shared" si="40"/>
        <v>23623.957999999999</v>
      </c>
      <c r="S121" s="70">
        <v>0.1</v>
      </c>
      <c r="Z121" s="134">
        <f t="shared" si="41"/>
        <v>-5739</v>
      </c>
      <c r="AA121" s="134">
        <f t="shared" si="42"/>
        <v>-6.6394022045965978E-2</v>
      </c>
      <c r="AB121" s="134">
        <f t="shared" si="43"/>
        <v>-5.4854209300396715E-2</v>
      </c>
      <c r="AC121" s="134">
        <f t="shared" si="44"/>
        <v>-1.0232568656101407E-2</v>
      </c>
      <c r="AD121" s="134">
        <f t="shared" si="54"/>
        <v>6.5362204473393137E-4</v>
      </c>
      <c r="AE121" s="134">
        <f t="shared" si="45"/>
        <v>4.2722177736216537E-8</v>
      </c>
      <c r="AF121" s="134">
        <f t="shared" si="55"/>
        <v>-1.0232568656101407E-2</v>
      </c>
      <c r="AG121" s="70"/>
      <c r="AH121" s="134">
        <f t="shared" si="46"/>
        <v>-1.0886190700835333E-2</v>
      </c>
      <c r="AI121" s="134">
        <f t="shared" si="47"/>
        <v>0.4799229522229177</v>
      </c>
      <c r="AJ121" s="134">
        <f t="shared" si="48"/>
        <v>-0.95706732149267526</v>
      </c>
      <c r="AK121" s="134">
        <f t="shared" si="49"/>
        <v>-0.21088249923977628</v>
      </c>
      <c r="AL121" s="134">
        <f t="shared" si="50"/>
        <v>-2.7563683459535517</v>
      </c>
      <c r="AM121" s="134">
        <f t="shared" si="51"/>
        <v>-5.1274169640061729</v>
      </c>
      <c r="AN121" s="134">
        <f t="shared" si="59"/>
        <v>-2.4365728727757645</v>
      </c>
      <c r="AO121" s="134">
        <f t="shared" si="59"/>
        <v>-2.4338861057781576</v>
      </c>
      <c r="AP121" s="134">
        <f t="shared" si="59"/>
        <v>-2.4401697925583323</v>
      </c>
      <c r="AQ121" s="134">
        <f t="shared" si="59"/>
        <v>-2.4254204806161748</v>
      </c>
      <c r="AR121" s="134">
        <f t="shared" si="59"/>
        <v>-2.4597553713640656</v>
      </c>
      <c r="AS121" s="134">
        <f t="shared" si="59"/>
        <v>-2.3781659550885652</v>
      </c>
      <c r="AT121" s="134">
        <f t="shared" si="59"/>
        <v>-2.5639879936079195</v>
      </c>
      <c r="AU121" s="134">
        <f t="shared" si="53"/>
        <v>-2.0717372511002465</v>
      </c>
    </row>
    <row r="122" spans="1:47" s="134" customFormat="1" ht="12.95" customHeight="1" x14ac:dyDescent="0.2">
      <c r="A122" s="159" t="s">
        <v>123</v>
      </c>
      <c r="B122" s="164" t="s">
        <v>102</v>
      </c>
      <c r="C122" s="158">
        <v>38673.406999999999</v>
      </c>
      <c r="D122" s="158" t="s">
        <v>82</v>
      </c>
      <c r="E122" s="69">
        <f t="shared" si="37"/>
        <v>-5712.0530533566543</v>
      </c>
      <c r="F122" s="134">
        <f t="shared" si="57"/>
        <v>-5712</v>
      </c>
      <c r="G122" s="134">
        <f t="shared" si="38"/>
        <v>-6.0803200001828372E-2</v>
      </c>
      <c r="I122" s="134">
        <f t="shared" si="56"/>
        <v>-6.0803200001828372E-2</v>
      </c>
      <c r="P122" s="134">
        <f t="shared" si="39"/>
        <v>-5.5154124207094479E-2</v>
      </c>
      <c r="Q122" s="185">
        <f t="shared" si="40"/>
        <v>23654.906999999999</v>
      </c>
      <c r="S122" s="70">
        <v>0.1</v>
      </c>
      <c r="Z122" s="134">
        <f t="shared" si="41"/>
        <v>-5712</v>
      </c>
      <c r="AA122" s="134">
        <f t="shared" si="42"/>
        <v>-6.5953475147621884E-2</v>
      </c>
      <c r="AB122" s="134">
        <f t="shared" si="43"/>
        <v>-5.0003849061300967E-2</v>
      </c>
      <c r="AC122" s="134">
        <f t="shared" si="44"/>
        <v>-5.6490757947338932E-3</v>
      </c>
      <c r="AD122" s="134">
        <f t="shared" si="54"/>
        <v>5.150275145793512E-3</v>
      </c>
      <c r="AE122" s="134">
        <f t="shared" si="45"/>
        <v>2.6525334077378383E-6</v>
      </c>
      <c r="AF122" s="134">
        <f t="shared" si="55"/>
        <v>-5.6490757947338932E-3</v>
      </c>
      <c r="AG122" s="70"/>
      <c r="AH122" s="134">
        <f t="shared" si="46"/>
        <v>-1.0799350940527403E-2</v>
      </c>
      <c r="AI122" s="134">
        <f t="shared" si="47"/>
        <v>0.48126443065096602</v>
      </c>
      <c r="AJ122" s="134">
        <f t="shared" si="48"/>
        <v>-0.95521858510335</v>
      </c>
      <c r="AK122" s="134">
        <f t="shared" si="49"/>
        <v>-0.21416109170966</v>
      </c>
      <c r="AL122" s="134">
        <f t="shared" si="50"/>
        <v>-2.7500561746727259</v>
      </c>
      <c r="AM122" s="134">
        <f t="shared" si="51"/>
        <v>-5.0426574545580083</v>
      </c>
      <c r="AN122" s="134">
        <f t="shared" si="59"/>
        <v>-2.4257020306357502</v>
      </c>
      <c r="AO122" s="134">
        <f t="shared" si="59"/>
        <v>-2.4231529323600447</v>
      </c>
      <c r="AP122" s="134">
        <f t="shared" si="59"/>
        <v>-2.4291705878264964</v>
      </c>
      <c r="AQ122" s="134">
        <f t="shared" si="59"/>
        <v>-2.4149134485016566</v>
      </c>
      <c r="AR122" s="134">
        <f t="shared" si="59"/>
        <v>-2.4484121627359228</v>
      </c>
      <c r="AS122" s="134">
        <f t="shared" si="59"/>
        <v>-2.3680452920401294</v>
      </c>
      <c r="AT122" s="134">
        <f t="shared" si="59"/>
        <v>-2.5526603255649287</v>
      </c>
      <c r="AU122" s="134">
        <f t="shared" si="53"/>
        <v>-2.0563105140197702</v>
      </c>
    </row>
    <row r="123" spans="1:47" s="134" customFormat="1" ht="12.95" customHeight="1" x14ac:dyDescent="0.2">
      <c r="A123" s="159" t="s">
        <v>124</v>
      </c>
      <c r="B123" s="164" t="s">
        <v>102</v>
      </c>
      <c r="C123" s="158">
        <v>38940.447</v>
      </c>
      <c r="D123" s="158" t="s">
        <v>82</v>
      </c>
      <c r="E123" s="69">
        <f t="shared" si="37"/>
        <v>-5479.0493897265496</v>
      </c>
      <c r="F123" s="134">
        <f t="shared" si="57"/>
        <v>-5479</v>
      </c>
      <c r="G123" s="134">
        <f t="shared" si="38"/>
        <v>-5.6604400000651367E-2</v>
      </c>
      <c r="I123" s="134">
        <f t="shared" si="56"/>
        <v>-5.6604400000651367E-2</v>
      </c>
      <c r="P123" s="134">
        <f t="shared" si="39"/>
        <v>-5.2138428630134723E-2</v>
      </c>
      <c r="Q123" s="185">
        <f t="shared" si="40"/>
        <v>23921.947</v>
      </c>
      <c r="S123" s="70">
        <v>0.1</v>
      </c>
      <c r="Z123" s="134">
        <f t="shared" si="41"/>
        <v>-5479</v>
      </c>
      <c r="AA123" s="134">
        <f t="shared" si="42"/>
        <v>-6.2124930751845386E-2</v>
      </c>
      <c r="AB123" s="134">
        <f t="shared" si="43"/>
        <v>-4.6617897878940703E-2</v>
      </c>
      <c r="AC123" s="134">
        <f t="shared" si="44"/>
        <v>-4.4659713705166443E-3</v>
      </c>
      <c r="AD123" s="134">
        <f t="shared" si="54"/>
        <v>5.5205307511940194E-3</v>
      </c>
      <c r="AE123" s="134">
        <f t="shared" si="45"/>
        <v>3.0476259774878808E-6</v>
      </c>
      <c r="AF123" s="134">
        <f t="shared" si="55"/>
        <v>-4.4659713705166443E-3</v>
      </c>
      <c r="AG123" s="70"/>
      <c r="AH123" s="134">
        <f t="shared" si="46"/>
        <v>-9.9865021217106602E-3</v>
      </c>
      <c r="AI123" s="134">
        <f t="shared" si="47"/>
        <v>0.49406647344531351</v>
      </c>
      <c r="AJ123" s="134">
        <f t="shared" si="48"/>
        <v>-0.93715634049525787</v>
      </c>
      <c r="AK123" s="134">
        <f t="shared" si="49"/>
        <v>-0.24286381125659323</v>
      </c>
      <c r="AL123" s="134">
        <f t="shared" si="50"/>
        <v>-2.6940474281444304</v>
      </c>
      <c r="AM123" s="134">
        <f t="shared" si="51"/>
        <v>-4.3939810434094895</v>
      </c>
      <c r="AN123" s="134">
        <f t="shared" si="59"/>
        <v>-2.3306111676407428</v>
      </c>
      <c r="AO123" s="134">
        <f t="shared" si="59"/>
        <v>-2.3291246212726704</v>
      </c>
      <c r="AP123" s="134">
        <f t="shared" si="59"/>
        <v>-2.3329685278200927</v>
      </c>
      <c r="AQ123" s="134">
        <f t="shared" si="59"/>
        <v>-2.3229967560137217</v>
      </c>
      <c r="AR123" s="134">
        <f t="shared" si="59"/>
        <v>-2.3486537803595509</v>
      </c>
      <c r="AS123" s="134">
        <f t="shared" si="59"/>
        <v>-2.281142141566209</v>
      </c>
      <c r="AT123" s="134">
        <f t="shared" si="59"/>
        <v>-2.4499037010934872</v>
      </c>
      <c r="AU123" s="134">
        <f t="shared" si="53"/>
        <v>-1.9231834866215851</v>
      </c>
    </row>
    <row r="124" spans="1:47" s="134" customFormat="1" ht="12.95" customHeight="1" x14ac:dyDescent="0.2">
      <c r="A124" s="159" t="s">
        <v>124</v>
      </c>
      <c r="B124" s="164" t="s">
        <v>102</v>
      </c>
      <c r="C124" s="158">
        <v>38940.453999999998</v>
      </c>
      <c r="D124" s="158" t="s">
        <v>82</v>
      </c>
      <c r="E124" s="69">
        <f t="shared" si="37"/>
        <v>-5479.0432819312946</v>
      </c>
      <c r="F124" s="134">
        <f t="shared" si="57"/>
        <v>-5479</v>
      </c>
      <c r="G124" s="134">
        <f t="shared" si="38"/>
        <v>-4.9604400002863258E-2</v>
      </c>
      <c r="I124" s="134">
        <f t="shared" si="56"/>
        <v>-4.9604400002863258E-2</v>
      </c>
      <c r="P124" s="134">
        <f t="shared" si="39"/>
        <v>-5.2138428630134723E-2</v>
      </c>
      <c r="Q124" s="185">
        <f t="shared" si="40"/>
        <v>23921.953999999998</v>
      </c>
      <c r="S124" s="70">
        <v>0.1</v>
      </c>
      <c r="Z124" s="134">
        <f t="shared" si="41"/>
        <v>-5479</v>
      </c>
      <c r="AA124" s="134">
        <f t="shared" si="42"/>
        <v>-6.2124930751845386E-2</v>
      </c>
      <c r="AB124" s="134">
        <f t="shared" si="43"/>
        <v>-3.9617897881152594E-2</v>
      </c>
      <c r="AC124" s="134">
        <f t="shared" si="44"/>
        <v>2.5340286272714646E-3</v>
      </c>
      <c r="AD124" s="134">
        <f t="shared" si="54"/>
        <v>1.2520530748982128E-2</v>
      </c>
      <c r="AE124" s="134">
        <f t="shared" si="45"/>
        <v>1.5676369023620699E-5</v>
      </c>
      <c r="AF124" s="134">
        <f t="shared" si="55"/>
        <v>2.5340286272714646E-3</v>
      </c>
      <c r="AG124" s="70"/>
      <c r="AH124" s="134">
        <f t="shared" si="46"/>
        <v>-9.9865021217106602E-3</v>
      </c>
      <c r="AI124" s="134">
        <f t="shared" si="47"/>
        <v>0.49406647344531351</v>
      </c>
      <c r="AJ124" s="134">
        <f t="shared" si="48"/>
        <v>-0.93715634049525787</v>
      </c>
      <c r="AK124" s="134">
        <f t="shared" si="49"/>
        <v>-0.24286381125659323</v>
      </c>
      <c r="AL124" s="134">
        <f t="shared" si="50"/>
        <v>-2.6940474281444304</v>
      </c>
      <c r="AM124" s="134">
        <f t="shared" si="51"/>
        <v>-4.3939810434094895</v>
      </c>
      <c r="AN124" s="134">
        <f t="shared" si="59"/>
        <v>-2.3306111676407428</v>
      </c>
      <c r="AO124" s="134">
        <f t="shared" si="59"/>
        <v>-2.3291246212726704</v>
      </c>
      <c r="AP124" s="134">
        <f t="shared" si="59"/>
        <v>-2.3329685278200927</v>
      </c>
      <c r="AQ124" s="134">
        <f t="shared" si="59"/>
        <v>-2.3229967560137217</v>
      </c>
      <c r="AR124" s="134">
        <f t="shared" si="59"/>
        <v>-2.3486537803595509</v>
      </c>
      <c r="AS124" s="134">
        <f t="shared" si="59"/>
        <v>-2.281142141566209</v>
      </c>
      <c r="AT124" s="134">
        <f t="shared" si="59"/>
        <v>-2.4499037010934872</v>
      </c>
      <c r="AU124" s="134">
        <f t="shared" si="53"/>
        <v>-1.9231834866215851</v>
      </c>
    </row>
    <row r="125" spans="1:47" s="134" customFormat="1" ht="12.95" customHeight="1" x14ac:dyDescent="0.2">
      <c r="A125" s="159" t="s">
        <v>124</v>
      </c>
      <c r="B125" s="164" t="s">
        <v>102</v>
      </c>
      <c r="C125" s="158">
        <v>39057.353000000003</v>
      </c>
      <c r="D125" s="158" t="s">
        <v>82</v>
      </c>
      <c r="E125" s="69">
        <f t="shared" si="37"/>
        <v>-5377.0439736827302</v>
      </c>
      <c r="F125" s="134">
        <f t="shared" si="57"/>
        <v>-5377</v>
      </c>
      <c r="G125" s="134">
        <f t="shared" si="38"/>
        <v>-5.0397200000588782E-2</v>
      </c>
      <c r="I125" s="134">
        <f t="shared" si="56"/>
        <v>-5.0397200000588782E-2</v>
      </c>
      <c r="P125" s="134">
        <f t="shared" si="39"/>
        <v>-5.0838934263326571E-2</v>
      </c>
      <c r="Q125" s="185">
        <f t="shared" si="40"/>
        <v>24038.853000000003</v>
      </c>
      <c r="S125" s="70">
        <v>0.1</v>
      </c>
      <c r="Z125" s="134">
        <f t="shared" si="41"/>
        <v>-5377</v>
      </c>
      <c r="AA125" s="134">
        <f t="shared" si="42"/>
        <v>-6.0433276194444017E-2</v>
      </c>
      <c r="AB125" s="134">
        <f t="shared" si="43"/>
        <v>-4.0802858069471336E-2</v>
      </c>
      <c r="AC125" s="134">
        <f t="shared" si="44"/>
        <v>4.4173426273778904E-4</v>
      </c>
      <c r="AD125" s="134">
        <f t="shared" si="54"/>
        <v>1.0036076193855235E-2</v>
      </c>
      <c r="AE125" s="134">
        <f t="shared" si="45"/>
        <v>1.0072282536886779E-5</v>
      </c>
      <c r="AF125" s="134">
        <f t="shared" si="55"/>
        <v>4.4173426273778904E-4</v>
      </c>
      <c r="AG125" s="70"/>
      <c r="AH125" s="134">
        <f t="shared" si="46"/>
        <v>-9.5943419311174446E-3</v>
      </c>
      <c r="AI125" s="134">
        <f t="shared" si="47"/>
        <v>0.50041854630212668</v>
      </c>
      <c r="AJ125" s="134">
        <f t="shared" si="48"/>
        <v>-0.92796237721146568</v>
      </c>
      <c r="AK125" s="134">
        <f t="shared" si="49"/>
        <v>-0.25567544901937594</v>
      </c>
      <c r="AL125" s="134">
        <f t="shared" si="50"/>
        <v>-2.6685660682625216</v>
      </c>
      <c r="AM125" s="134">
        <f t="shared" si="51"/>
        <v>-4.1489588226144001</v>
      </c>
      <c r="AN125" s="134">
        <f t="shared" si="59"/>
        <v>-2.288193707563003</v>
      </c>
      <c r="AO125" s="134">
        <f t="shared" si="59"/>
        <v>-2.2870821243478505</v>
      </c>
      <c r="AP125" s="134">
        <f t="shared" si="59"/>
        <v>-2.2900935865252339</v>
      </c>
      <c r="AQ125" s="134">
        <f t="shared" si="59"/>
        <v>-2.2819107605189011</v>
      </c>
      <c r="AR125" s="134">
        <f t="shared" si="59"/>
        <v>-2.3039700744362577</v>
      </c>
      <c r="AS125" s="134">
        <f t="shared" si="59"/>
        <v>-2.2431447037392558</v>
      </c>
      <c r="AT125" s="134">
        <f t="shared" si="59"/>
        <v>-2.4020125532017422</v>
      </c>
      <c r="AU125" s="134">
        <f t="shared" si="53"/>
        <v>-1.8649047020953411</v>
      </c>
    </row>
    <row r="126" spans="1:47" s="134" customFormat="1" ht="12.95" customHeight="1" x14ac:dyDescent="0.2">
      <c r="A126" s="159" t="s">
        <v>124</v>
      </c>
      <c r="B126" s="164" t="s">
        <v>102</v>
      </c>
      <c r="C126" s="158">
        <v>39057.353000000003</v>
      </c>
      <c r="D126" s="158" t="s">
        <v>82</v>
      </c>
      <c r="E126" s="69">
        <f t="shared" si="37"/>
        <v>-5377.0439736827302</v>
      </c>
      <c r="F126" s="134">
        <f t="shared" si="57"/>
        <v>-5377</v>
      </c>
      <c r="G126" s="134">
        <f t="shared" si="38"/>
        <v>-5.0397200000588782E-2</v>
      </c>
      <c r="I126" s="134">
        <f t="shared" si="56"/>
        <v>-5.0397200000588782E-2</v>
      </c>
      <c r="P126" s="134">
        <f t="shared" si="39"/>
        <v>-5.0838934263326571E-2</v>
      </c>
      <c r="Q126" s="185">
        <f t="shared" si="40"/>
        <v>24038.853000000003</v>
      </c>
      <c r="S126" s="70">
        <v>0.1</v>
      </c>
      <c r="Z126" s="134">
        <f t="shared" si="41"/>
        <v>-5377</v>
      </c>
      <c r="AA126" s="134">
        <f t="shared" si="42"/>
        <v>-6.0433276194444017E-2</v>
      </c>
      <c r="AB126" s="134">
        <f t="shared" si="43"/>
        <v>-4.0802858069471336E-2</v>
      </c>
      <c r="AC126" s="134">
        <f t="shared" si="44"/>
        <v>4.4173426273778904E-4</v>
      </c>
      <c r="AD126" s="134">
        <f t="shared" si="54"/>
        <v>1.0036076193855235E-2</v>
      </c>
      <c r="AE126" s="134">
        <f t="shared" si="45"/>
        <v>1.0072282536886779E-5</v>
      </c>
      <c r="AF126" s="134">
        <f t="shared" si="55"/>
        <v>4.4173426273778904E-4</v>
      </c>
      <c r="AG126" s="70"/>
      <c r="AH126" s="134">
        <f t="shared" si="46"/>
        <v>-9.5943419311174446E-3</v>
      </c>
      <c r="AI126" s="134">
        <f t="shared" si="47"/>
        <v>0.50041854630212668</v>
      </c>
      <c r="AJ126" s="134">
        <f t="shared" si="48"/>
        <v>-0.92796237721146568</v>
      </c>
      <c r="AK126" s="134">
        <f t="shared" si="49"/>
        <v>-0.25567544901937594</v>
      </c>
      <c r="AL126" s="134">
        <f t="shared" si="50"/>
        <v>-2.6685660682625216</v>
      </c>
      <c r="AM126" s="134">
        <f t="shared" si="51"/>
        <v>-4.1489588226144001</v>
      </c>
      <c r="AN126" s="134">
        <f t="shared" si="59"/>
        <v>-2.288193707563003</v>
      </c>
      <c r="AO126" s="134">
        <f t="shared" si="59"/>
        <v>-2.2870821243478505</v>
      </c>
      <c r="AP126" s="134">
        <f t="shared" si="59"/>
        <v>-2.2900935865252339</v>
      </c>
      <c r="AQ126" s="134">
        <f t="shared" si="59"/>
        <v>-2.2819107605189011</v>
      </c>
      <c r="AR126" s="134">
        <f t="shared" si="59"/>
        <v>-2.3039700744362577</v>
      </c>
      <c r="AS126" s="134">
        <f t="shared" si="59"/>
        <v>-2.2431447037392558</v>
      </c>
      <c r="AT126" s="134">
        <f t="shared" si="59"/>
        <v>-2.4020125532017422</v>
      </c>
      <c r="AU126" s="134">
        <f t="shared" si="53"/>
        <v>-1.8649047020953411</v>
      </c>
    </row>
    <row r="127" spans="1:47" s="134" customFormat="1" ht="12.95" customHeight="1" x14ac:dyDescent="0.2">
      <c r="A127" s="159" t="s">
        <v>125</v>
      </c>
      <c r="B127" s="164" t="s">
        <v>102</v>
      </c>
      <c r="C127" s="158">
        <v>39057.353999999999</v>
      </c>
      <c r="D127" s="158" t="s">
        <v>82</v>
      </c>
      <c r="E127" s="69">
        <f t="shared" si="37"/>
        <v>-5377.0431011405544</v>
      </c>
      <c r="F127" s="134">
        <f t="shared" si="57"/>
        <v>-5377</v>
      </c>
      <c r="G127" s="134">
        <f t="shared" si="38"/>
        <v>-4.9397200004023034E-2</v>
      </c>
      <c r="I127" s="134">
        <f t="shared" si="56"/>
        <v>-4.9397200004023034E-2</v>
      </c>
      <c r="P127" s="134">
        <f t="shared" si="39"/>
        <v>-5.0838934263326571E-2</v>
      </c>
      <c r="Q127" s="185">
        <f t="shared" si="40"/>
        <v>24038.853999999999</v>
      </c>
      <c r="S127" s="70">
        <v>0.1</v>
      </c>
      <c r="Z127" s="134">
        <f t="shared" si="41"/>
        <v>-5377</v>
      </c>
      <c r="AA127" s="134">
        <f t="shared" si="42"/>
        <v>-6.0433276194444017E-2</v>
      </c>
      <c r="AB127" s="134">
        <f t="shared" si="43"/>
        <v>-3.9802858072905588E-2</v>
      </c>
      <c r="AC127" s="134">
        <f t="shared" si="44"/>
        <v>1.441734259303537E-3</v>
      </c>
      <c r="AD127" s="134">
        <f t="shared" si="54"/>
        <v>1.1036076190420983E-2</v>
      </c>
      <c r="AE127" s="134">
        <f t="shared" si="45"/>
        <v>1.2179497768077692E-5</v>
      </c>
      <c r="AF127" s="134">
        <f t="shared" si="55"/>
        <v>1.441734259303537E-3</v>
      </c>
      <c r="AG127" s="70"/>
      <c r="AH127" s="134">
        <f t="shared" si="46"/>
        <v>-9.5943419311174446E-3</v>
      </c>
      <c r="AI127" s="134">
        <f t="shared" si="47"/>
        <v>0.50041854630212668</v>
      </c>
      <c r="AJ127" s="134">
        <f t="shared" si="48"/>
        <v>-0.92796237721146568</v>
      </c>
      <c r="AK127" s="134">
        <f t="shared" si="49"/>
        <v>-0.25567544901937594</v>
      </c>
      <c r="AL127" s="134">
        <f t="shared" si="50"/>
        <v>-2.6685660682625216</v>
      </c>
      <c r="AM127" s="134">
        <f t="shared" si="51"/>
        <v>-4.1489588226144001</v>
      </c>
      <c r="AN127" s="134">
        <f t="shared" si="59"/>
        <v>-2.288193707563003</v>
      </c>
      <c r="AO127" s="134">
        <f t="shared" si="59"/>
        <v>-2.2870821243478505</v>
      </c>
      <c r="AP127" s="134">
        <f t="shared" si="59"/>
        <v>-2.2900935865252339</v>
      </c>
      <c r="AQ127" s="134">
        <f t="shared" si="59"/>
        <v>-2.2819107605189011</v>
      </c>
      <c r="AR127" s="134">
        <f t="shared" si="59"/>
        <v>-2.3039700744362577</v>
      </c>
      <c r="AS127" s="134">
        <f t="shared" si="59"/>
        <v>-2.2431447037392558</v>
      </c>
      <c r="AT127" s="134">
        <f t="shared" si="59"/>
        <v>-2.4020125532017422</v>
      </c>
      <c r="AU127" s="134">
        <f t="shared" si="53"/>
        <v>-1.8649047020953411</v>
      </c>
    </row>
    <row r="128" spans="1:47" s="134" customFormat="1" ht="12.95" customHeight="1" x14ac:dyDescent="0.2">
      <c r="A128" s="159" t="s">
        <v>116</v>
      </c>
      <c r="B128" s="164" t="s">
        <v>102</v>
      </c>
      <c r="C128" s="158">
        <v>39356.480000000003</v>
      </c>
      <c r="D128" s="158" t="s">
        <v>82</v>
      </c>
      <c r="E128" s="69">
        <f t="shared" si="37"/>
        <v>-5116.0430491370371</v>
      </c>
      <c r="F128" s="134">
        <f t="shared" si="57"/>
        <v>-5116</v>
      </c>
      <c r="G128" s="134">
        <f t="shared" si="38"/>
        <v>-4.9337600001308601E-2</v>
      </c>
      <c r="I128" s="134">
        <f t="shared" si="56"/>
        <v>-4.9337600001308601E-2</v>
      </c>
      <c r="P128" s="134">
        <f t="shared" si="39"/>
        <v>-4.7571100665429925E-2</v>
      </c>
      <c r="Q128" s="185">
        <f t="shared" si="40"/>
        <v>24337.980000000003</v>
      </c>
      <c r="S128" s="70">
        <v>0.1</v>
      </c>
      <c r="Z128" s="134">
        <f t="shared" si="41"/>
        <v>-5116</v>
      </c>
      <c r="AA128" s="134">
        <f t="shared" si="42"/>
        <v>-5.6058407369837172E-2</v>
      </c>
      <c r="AB128" s="134">
        <f t="shared" si="43"/>
        <v>-4.0850293296901354E-2</v>
      </c>
      <c r="AC128" s="134">
        <f t="shared" si="44"/>
        <v>-1.7664993358786768E-3</v>
      </c>
      <c r="AD128" s="134">
        <f t="shared" si="54"/>
        <v>6.720807368528571E-3</v>
      </c>
      <c r="AE128" s="134">
        <f t="shared" si="45"/>
        <v>4.5169251684867938E-6</v>
      </c>
      <c r="AF128" s="134">
        <f t="shared" si="55"/>
        <v>-1.7664993358786768E-3</v>
      </c>
      <c r="AG128" s="70"/>
      <c r="AH128" s="134">
        <f t="shared" si="46"/>
        <v>-8.4873067044072496E-3</v>
      </c>
      <c r="AI128" s="134">
        <f t="shared" si="47"/>
        <v>0.51905787063201159</v>
      </c>
      <c r="AJ128" s="134">
        <f t="shared" si="48"/>
        <v>-0.90032662685708642</v>
      </c>
      <c r="AK128" s="134">
        <f t="shared" si="49"/>
        <v>-0.2892165837380784</v>
      </c>
      <c r="AL128" s="134">
        <f t="shared" si="50"/>
        <v>-2.600177991076893</v>
      </c>
      <c r="AM128" s="134">
        <f t="shared" si="51"/>
        <v>-3.6033465720926565</v>
      </c>
      <c r="AN128" s="134">
        <f t="shared" si="59"/>
        <v>-2.1770959788271367</v>
      </c>
      <c r="AO128" s="134">
        <f t="shared" si="59"/>
        <v>-2.1766612925396047</v>
      </c>
      <c r="AP128" s="134">
        <f t="shared" si="59"/>
        <v>-2.1780200912500454</v>
      </c>
      <c r="AQ128" s="134">
        <f t="shared" si="59"/>
        <v>-2.1737636864226628</v>
      </c>
      <c r="AR128" s="134">
        <f t="shared" si="59"/>
        <v>-2.1870108940053368</v>
      </c>
      <c r="AS128" s="134">
        <f t="shared" si="59"/>
        <v>-2.1449044437723446</v>
      </c>
      <c r="AT128" s="134">
        <f t="shared" si="59"/>
        <v>-2.2710970485016131</v>
      </c>
      <c r="AU128" s="134">
        <f t="shared" si="53"/>
        <v>-1.7157795769840694</v>
      </c>
    </row>
    <row r="129" spans="1:47" s="134" customFormat="1" ht="12.95" customHeight="1" x14ac:dyDescent="0.2">
      <c r="A129" s="159" t="s">
        <v>116</v>
      </c>
      <c r="B129" s="164" t="s">
        <v>102</v>
      </c>
      <c r="C129" s="158">
        <v>39356.485000000001</v>
      </c>
      <c r="D129" s="158" t="s">
        <v>82</v>
      </c>
      <c r="E129" s="69">
        <f t="shared" si="37"/>
        <v>-5116.0386864261409</v>
      </c>
      <c r="F129" s="134">
        <f t="shared" si="57"/>
        <v>-5116</v>
      </c>
      <c r="G129" s="134">
        <f t="shared" si="38"/>
        <v>-4.4337600003927946E-2</v>
      </c>
      <c r="I129" s="134">
        <f t="shared" si="56"/>
        <v>-4.4337600003927946E-2</v>
      </c>
      <c r="P129" s="134">
        <f t="shared" si="39"/>
        <v>-4.7571100665429925E-2</v>
      </c>
      <c r="Q129" s="185">
        <f t="shared" si="40"/>
        <v>24337.985000000001</v>
      </c>
      <c r="S129" s="70">
        <v>0.1</v>
      </c>
      <c r="Z129" s="134">
        <f t="shared" si="41"/>
        <v>-5116</v>
      </c>
      <c r="AA129" s="134">
        <f t="shared" si="42"/>
        <v>-5.6058407369837172E-2</v>
      </c>
      <c r="AB129" s="134">
        <f t="shared" si="43"/>
        <v>-3.5850293299520698E-2</v>
      </c>
      <c r="AC129" s="134">
        <f t="shared" si="44"/>
        <v>3.2335006615019785E-3</v>
      </c>
      <c r="AD129" s="134">
        <f t="shared" si="54"/>
        <v>1.1720807365909226E-2</v>
      </c>
      <c r="AE129" s="134">
        <f t="shared" si="45"/>
        <v>1.3737732530875197E-5</v>
      </c>
      <c r="AF129" s="134">
        <f t="shared" si="55"/>
        <v>3.2335006615019785E-3</v>
      </c>
      <c r="AG129" s="70"/>
      <c r="AH129" s="134">
        <f t="shared" si="46"/>
        <v>-8.4873067044072496E-3</v>
      </c>
      <c r="AI129" s="134">
        <f t="shared" si="47"/>
        <v>0.51905787063201159</v>
      </c>
      <c r="AJ129" s="134">
        <f t="shared" si="48"/>
        <v>-0.90032662685708642</v>
      </c>
      <c r="AK129" s="134">
        <f t="shared" si="49"/>
        <v>-0.2892165837380784</v>
      </c>
      <c r="AL129" s="134">
        <f t="shared" si="50"/>
        <v>-2.600177991076893</v>
      </c>
      <c r="AM129" s="134">
        <f t="shared" si="51"/>
        <v>-3.6033465720926565</v>
      </c>
      <c r="AN129" s="134">
        <f t="shared" si="59"/>
        <v>-2.1770959788271367</v>
      </c>
      <c r="AO129" s="134">
        <f t="shared" si="59"/>
        <v>-2.1766612925396047</v>
      </c>
      <c r="AP129" s="134">
        <f t="shared" si="59"/>
        <v>-2.1780200912500454</v>
      </c>
      <c r="AQ129" s="134">
        <f t="shared" si="59"/>
        <v>-2.1737636864226628</v>
      </c>
      <c r="AR129" s="134">
        <f t="shared" si="59"/>
        <v>-2.1870108940053368</v>
      </c>
      <c r="AS129" s="134">
        <f t="shared" si="59"/>
        <v>-2.1449044437723446</v>
      </c>
      <c r="AT129" s="134">
        <f t="shared" si="59"/>
        <v>-2.2710970485016131</v>
      </c>
      <c r="AU129" s="134">
        <f t="shared" si="53"/>
        <v>-1.7157795769840694</v>
      </c>
    </row>
    <row r="130" spans="1:47" s="134" customFormat="1" ht="12.95" customHeight="1" x14ac:dyDescent="0.2">
      <c r="A130" s="159" t="s">
        <v>116</v>
      </c>
      <c r="B130" s="164" t="s">
        <v>102</v>
      </c>
      <c r="C130" s="158">
        <v>39356.485999999997</v>
      </c>
      <c r="D130" s="158" t="s">
        <v>82</v>
      </c>
      <c r="E130" s="69">
        <f t="shared" si="37"/>
        <v>-5116.0378138839651</v>
      </c>
      <c r="F130" s="134">
        <f t="shared" si="57"/>
        <v>-5116</v>
      </c>
      <c r="G130" s="134">
        <f t="shared" si="38"/>
        <v>-4.3337600007362198E-2</v>
      </c>
      <c r="I130" s="134">
        <f t="shared" si="56"/>
        <v>-4.3337600007362198E-2</v>
      </c>
      <c r="P130" s="134">
        <f t="shared" si="39"/>
        <v>-4.7571100665429925E-2</v>
      </c>
      <c r="Q130" s="185">
        <f t="shared" si="40"/>
        <v>24337.985999999997</v>
      </c>
      <c r="S130" s="70">
        <v>0.1</v>
      </c>
      <c r="Z130" s="134">
        <f t="shared" si="41"/>
        <v>-5116</v>
      </c>
      <c r="AA130" s="134">
        <f t="shared" si="42"/>
        <v>-5.6058407369837172E-2</v>
      </c>
      <c r="AB130" s="134">
        <f t="shared" si="43"/>
        <v>-3.485029330295495E-2</v>
      </c>
      <c r="AC130" s="134">
        <f t="shared" si="44"/>
        <v>4.2335006580677265E-3</v>
      </c>
      <c r="AD130" s="134">
        <f t="shared" si="54"/>
        <v>1.2720807362474974E-2</v>
      </c>
      <c r="AE130" s="134">
        <f t="shared" si="45"/>
        <v>1.6181893995319752E-5</v>
      </c>
      <c r="AF130" s="134">
        <f t="shared" si="55"/>
        <v>4.2335006580677265E-3</v>
      </c>
      <c r="AG130" s="70"/>
      <c r="AH130" s="134">
        <f t="shared" si="46"/>
        <v>-8.4873067044072496E-3</v>
      </c>
      <c r="AI130" s="134">
        <f t="shared" si="47"/>
        <v>0.51905787063201159</v>
      </c>
      <c r="AJ130" s="134">
        <f t="shared" si="48"/>
        <v>-0.90032662685708642</v>
      </c>
      <c r="AK130" s="134">
        <f t="shared" si="49"/>
        <v>-0.2892165837380784</v>
      </c>
      <c r="AL130" s="134">
        <f t="shared" si="50"/>
        <v>-2.600177991076893</v>
      </c>
      <c r="AM130" s="134">
        <f t="shared" si="51"/>
        <v>-3.6033465720926565</v>
      </c>
      <c r="AN130" s="134">
        <f t="shared" si="59"/>
        <v>-2.1770959788271367</v>
      </c>
      <c r="AO130" s="134">
        <f t="shared" si="59"/>
        <v>-2.1766612925396047</v>
      </c>
      <c r="AP130" s="134">
        <f t="shared" si="59"/>
        <v>-2.1780200912500454</v>
      </c>
      <c r="AQ130" s="134">
        <f t="shared" si="59"/>
        <v>-2.1737636864226628</v>
      </c>
      <c r="AR130" s="134">
        <f t="shared" si="59"/>
        <v>-2.1870108940053368</v>
      </c>
      <c r="AS130" s="134">
        <f t="shared" si="59"/>
        <v>-2.1449044437723446</v>
      </c>
      <c r="AT130" s="134">
        <f t="shared" si="59"/>
        <v>-2.2710970485016131</v>
      </c>
      <c r="AU130" s="134">
        <f t="shared" si="53"/>
        <v>-1.7157795769840694</v>
      </c>
    </row>
    <row r="131" spans="1:47" s="134" customFormat="1" ht="12.95" customHeight="1" x14ac:dyDescent="0.2">
      <c r="A131" s="159" t="s">
        <v>126</v>
      </c>
      <c r="B131" s="164" t="s">
        <v>102</v>
      </c>
      <c r="C131" s="158">
        <v>39387.406000000003</v>
      </c>
      <c r="D131" s="158" t="s">
        <v>82</v>
      </c>
      <c r="E131" s="69">
        <f t="shared" si="37"/>
        <v>-5089.0588096919182</v>
      </c>
      <c r="F131" s="134">
        <f t="shared" si="57"/>
        <v>-5089</v>
      </c>
      <c r="G131" s="134">
        <f t="shared" si="38"/>
        <v>-6.7400399995676707E-2</v>
      </c>
      <c r="I131" s="134">
        <f t="shared" si="56"/>
        <v>-6.7400399995676707E-2</v>
      </c>
      <c r="P131" s="134">
        <f t="shared" si="39"/>
        <v>-4.723775533492601E-2</v>
      </c>
      <c r="Q131" s="185">
        <f t="shared" si="40"/>
        <v>24368.906000000003</v>
      </c>
      <c r="S131" s="70">
        <v>0.1</v>
      </c>
      <c r="Z131" s="134">
        <f t="shared" si="41"/>
        <v>-5089</v>
      </c>
      <c r="AA131" s="134">
        <f t="shared" si="42"/>
        <v>-5.5601862310158942E-2</v>
      </c>
      <c r="AB131" s="134">
        <f t="shared" si="43"/>
        <v>-5.9036293020443775E-2</v>
      </c>
      <c r="AC131" s="134">
        <f t="shared" si="44"/>
        <v>-2.0162644660750698E-2</v>
      </c>
      <c r="AD131" s="134">
        <f t="shared" si="54"/>
        <v>-1.1798537685517765E-2</v>
      </c>
      <c r="AE131" s="134">
        <f t="shared" si="45"/>
        <v>1.3920549151658292E-5</v>
      </c>
      <c r="AF131" s="134">
        <f t="shared" si="55"/>
        <v>-2.0162644660750698E-2</v>
      </c>
      <c r="AG131" s="70"/>
      <c r="AH131" s="134">
        <f t="shared" si="46"/>
        <v>-8.364106975232934E-3</v>
      </c>
      <c r="AI131" s="134">
        <f t="shared" si="47"/>
        <v>0.52120210403210676</v>
      </c>
      <c r="AJ131" s="134">
        <f t="shared" si="48"/>
        <v>-0.89709517685498485</v>
      </c>
      <c r="AK131" s="134">
        <f t="shared" si="49"/>
        <v>-0.29275269243314972</v>
      </c>
      <c r="AL131" s="134">
        <f t="shared" si="50"/>
        <v>-2.5928091357602274</v>
      </c>
      <c r="AM131" s="134">
        <f t="shared" si="51"/>
        <v>-3.5524979926268094</v>
      </c>
      <c r="AN131" s="134">
        <f t="shared" si="59"/>
        <v>-2.165369943343022</v>
      </c>
      <c r="AO131" s="134">
        <f t="shared" si="59"/>
        <v>-2.1649831256495577</v>
      </c>
      <c r="AP131" s="134">
        <f t="shared" si="59"/>
        <v>-2.1662131940386091</v>
      </c>
      <c r="AQ131" s="134">
        <f t="shared" si="59"/>
        <v>-2.1622938185101024</v>
      </c>
      <c r="AR131" s="134">
        <f t="shared" si="59"/>
        <v>-2.1747042299763151</v>
      </c>
      <c r="AS131" s="134">
        <f t="shared" si="59"/>
        <v>-2.1345849010213862</v>
      </c>
      <c r="AT131" s="134">
        <f t="shared" si="59"/>
        <v>-2.256854994415475</v>
      </c>
      <c r="AU131" s="134">
        <f t="shared" si="53"/>
        <v>-1.700352839903593</v>
      </c>
    </row>
    <row r="132" spans="1:47" s="134" customFormat="1" ht="12.95" customHeight="1" x14ac:dyDescent="0.2">
      <c r="A132" s="159" t="s">
        <v>127</v>
      </c>
      <c r="B132" s="164" t="s">
        <v>102</v>
      </c>
      <c r="C132" s="158">
        <v>39685.442999999999</v>
      </c>
      <c r="D132" s="158" t="s">
        <v>82</v>
      </c>
      <c r="E132" s="69">
        <f t="shared" si="37"/>
        <v>-4829.0089561219502</v>
      </c>
      <c r="F132" s="134">
        <f t="shared" si="57"/>
        <v>-4829</v>
      </c>
      <c r="G132" s="134">
        <f t="shared" si="38"/>
        <v>-1.0264399999869056E-2</v>
      </c>
      <c r="I132" s="134">
        <f t="shared" si="56"/>
        <v>-1.0264399999869056E-2</v>
      </c>
      <c r="P132" s="134">
        <f t="shared" si="39"/>
        <v>-4.4072926989643643E-2</v>
      </c>
      <c r="Q132" s="185">
        <f t="shared" si="40"/>
        <v>24666.942999999999</v>
      </c>
      <c r="S132" s="70">
        <v>0.1</v>
      </c>
      <c r="Z132" s="134">
        <f t="shared" si="41"/>
        <v>-4829</v>
      </c>
      <c r="AA132" s="134">
        <f t="shared" si="42"/>
        <v>-5.1164641660215761E-2</v>
      </c>
      <c r="AB132" s="134">
        <f t="shared" si="43"/>
        <v>-3.1726853292969384E-3</v>
      </c>
      <c r="AC132" s="134">
        <f t="shared" si="44"/>
        <v>3.3808526989774587E-2</v>
      </c>
      <c r="AD132" s="134">
        <f t="shared" si="54"/>
        <v>4.0900241660346705E-2</v>
      </c>
      <c r="AE132" s="134">
        <f t="shared" si="45"/>
        <v>1.6728297678747603E-4</v>
      </c>
      <c r="AF132" s="134">
        <f t="shared" si="55"/>
        <v>3.3808526989774587E-2</v>
      </c>
      <c r="AG132" s="70"/>
      <c r="AH132" s="134">
        <f t="shared" si="46"/>
        <v>-7.0917146705721176E-3</v>
      </c>
      <c r="AI132" s="134">
        <f t="shared" si="47"/>
        <v>0.54425771279017343</v>
      </c>
      <c r="AJ132" s="134">
        <f t="shared" si="48"/>
        <v>-0.86181699392540112</v>
      </c>
      <c r="AK132" s="134">
        <f t="shared" si="49"/>
        <v>-0.32749126974454723</v>
      </c>
      <c r="AL132" s="134">
        <f t="shared" si="50"/>
        <v>-2.5184996705728735</v>
      </c>
      <c r="AM132" s="134">
        <f t="shared" si="51"/>
        <v>-3.105266727384949</v>
      </c>
      <c r="AN132" s="134">
        <f t="shared" si="59"/>
        <v>-2.0498542565280586</v>
      </c>
      <c r="AO132" s="134">
        <f t="shared" si="59"/>
        <v>-2.0497581017874462</v>
      </c>
      <c r="AP132" s="134">
        <f t="shared" si="59"/>
        <v>-2.0501297450735469</v>
      </c>
      <c r="AQ132" s="134">
        <f t="shared" si="59"/>
        <v>-2.0486918477664435</v>
      </c>
      <c r="AR132" s="134">
        <f t="shared" si="59"/>
        <v>-2.0542332145866262</v>
      </c>
      <c r="AS132" s="134">
        <f t="shared" si="59"/>
        <v>-2.0325408715397759</v>
      </c>
      <c r="AT132" s="134">
        <f t="shared" si="59"/>
        <v>-2.1129032664288725</v>
      </c>
      <c r="AU132" s="134">
        <f t="shared" si="53"/>
        <v>-1.5517990754249316</v>
      </c>
    </row>
    <row r="133" spans="1:47" s="134" customFormat="1" ht="12.95" customHeight="1" x14ac:dyDescent="0.2">
      <c r="A133" s="69" t="s">
        <v>128</v>
      </c>
      <c r="B133" s="70"/>
      <c r="C133" s="71">
        <v>40407.438000000002</v>
      </c>
      <c r="D133" s="71"/>
      <c r="E133" s="69">
        <f t="shared" si="37"/>
        <v>-4199.0378651894407</v>
      </c>
      <c r="F133" s="134">
        <f t="shared" si="57"/>
        <v>-4199</v>
      </c>
      <c r="G133" s="134">
        <f t="shared" si="38"/>
        <v>-4.3396399996709079E-2</v>
      </c>
      <c r="J133" s="134">
        <f>G133</f>
        <v>-4.3396399996709079E-2</v>
      </c>
      <c r="P133" s="134">
        <f t="shared" si="39"/>
        <v>-3.6743667919561178E-2</v>
      </c>
      <c r="Q133" s="185">
        <f t="shared" si="40"/>
        <v>25388.938000000002</v>
      </c>
      <c r="S133" s="70">
        <v>1</v>
      </c>
      <c r="Z133" s="134">
        <f t="shared" si="41"/>
        <v>-4199</v>
      </c>
      <c r="AA133" s="134">
        <f t="shared" si="42"/>
        <v>-4.0066466919065347E-2</v>
      </c>
      <c r="AB133" s="134">
        <f t="shared" si="43"/>
        <v>-4.007360099720491E-2</v>
      </c>
      <c r="AC133" s="134">
        <f t="shared" si="44"/>
        <v>-6.6527320771479007E-3</v>
      </c>
      <c r="AD133" s="134">
        <f t="shared" si="54"/>
        <v>-3.3299330776437319E-3</v>
      </c>
      <c r="AE133" s="134">
        <f t="shared" si="45"/>
        <v>1.1088454301585857E-5</v>
      </c>
      <c r="AF133" s="134">
        <f t="shared" si="55"/>
        <v>-6.6527320771479007E-3</v>
      </c>
      <c r="AG133" s="70"/>
      <c r="AH133" s="134">
        <f t="shared" si="46"/>
        <v>-3.3227989995041679E-3</v>
      </c>
      <c r="AI133" s="134">
        <f t="shared" si="47"/>
        <v>0.62444861177708777</v>
      </c>
      <c r="AJ133" s="134">
        <f t="shared" si="48"/>
        <v>-0.73403996222441303</v>
      </c>
      <c r="AK133" s="134">
        <f t="shared" si="49"/>
        <v>-0.41702843897506953</v>
      </c>
      <c r="AL133" s="134">
        <f t="shared" si="50"/>
        <v>-2.3039104825621468</v>
      </c>
      <c r="AM133" s="134">
        <f t="shared" si="51"/>
        <v>-2.2462660982117755</v>
      </c>
      <c r="AN133" s="134">
        <f t="shared" ref="AN133:AT148" si="60">$AU133+$AB$7*SIN(AO133)</f>
        <v>-1.744592940305183</v>
      </c>
      <c r="AO133" s="134">
        <f t="shared" si="60"/>
        <v>-1.7445932118886727</v>
      </c>
      <c r="AP133" s="134">
        <f t="shared" si="60"/>
        <v>-1.7445904133488273</v>
      </c>
      <c r="AQ133" s="134">
        <f t="shared" si="60"/>
        <v>-1.7446192488446095</v>
      </c>
      <c r="AR133" s="134">
        <f t="shared" si="60"/>
        <v>-1.7443219073254088</v>
      </c>
      <c r="AS133" s="134">
        <f t="shared" si="60"/>
        <v>-1.7473641931772659</v>
      </c>
      <c r="AT133" s="134">
        <f t="shared" si="60"/>
        <v>-1.713230896889907</v>
      </c>
      <c r="AU133" s="134">
        <f t="shared" si="53"/>
        <v>-1.1918418768804826</v>
      </c>
    </row>
    <row r="134" spans="1:47" s="134" customFormat="1" ht="12.95" customHeight="1" x14ac:dyDescent="0.2">
      <c r="A134" s="69" t="s">
        <v>128</v>
      </c>
      <c r="B134" s="70"/>
      <c r="C134" s="71">
        <v>40438.383000000002</v>
      </c>
      <c r="D134" s="71"/>
      <c r="E134" s="69">
        <f t="shared" si="37"/>
        <v>-4172.0370474429101</v>
      </c>
      <c r="F134" s="134">
        <f t="shared" si="57"/>
        <v>-4172</v>
      </c>
      <c r="G134" s="134">
        <f t="shared" si="38"/>
        <v>-4.2459199998120312E-2</v>
      </c>
      <c r="J134" s="134">
        <f>G134</f>
        <v>-4.2459199998120312E-2</v>
      </c>
      <c r="P134" s="134">
        <f t="shared" si="39"/>
        <v>-3.6440293339469923E-2</v>
      </c>
      <c r="Q134" s="185">
        <f t="shared" si="40"/>
        <v>25419.883000000002</v>
      </c>
      <c r="S134" s="70">
        <v>1</v>
      </c>
      <c r="Z134" s="134">
        <f t="shared" si="41"/>
        <v>-4172</v>
      </c>
      <c r="AA134" s="134">
        <f t="shared" si="42"/>
        <v>-3.9578580901363611E-2</v>
      </c>
      <c r="AB134" s="134">
        <f t="shared" si="43"/>
        <v>-3.9320912436226624E-2</v>
      </c>
      <c r="AC134" s="134">
        <f t="shared" si="44"/>
        <v>-6.0189066586503887E-3</v>
      </c>
      <c r="AD134" s="134">
        <f t="shared" si="54"/>
        <v>-2.8806190967567008E-3</v>
      </c>
      <c r="AE134" s="134">
        <f t="shared" si="45"/>
        <v>8.2979663805993906E-6</v>
      </c>
      <c r="AF134" s="134">
        <f t="shared" si="55"/>
        <v>-6.0189066586503887E-3</v>
      </c>
      <c r="AG134" s="70"/>
      <c r="AH134" s="134">
        <f t="shared" si="46"/>
        <v>-3.1382875618936857E-3</v>
      </c>
      <c r="AI134" s="134">
        <f t="shared" si="47"/>
        <v>0.62892600421095302</v>
      </c>
      <c r="AJ134" s="134">
        <f t="shared" si="48"/>
        <v>-0.72674180034105962</v>
      </c>
      <c r="AK134" s="134">
        <f t="shared" si="49"/>
        <v>-0.4210174031548935</v>
      </c>
      <c r="AL134" s="134">
        <f t="shared" si="50"/>
        <v>-2.2932252679626095</v>
      </c>
      <c r="AM134" s="134">
        <f t="shared" si="51"/>
        <v>-2.2143489676198098</v>
      </c>
      <c r="AN134" s="134">
        <f t="shared" si="60"/>
        <v>-1.7304806566203648</v>
      </c>
      <c r="AO134" s="134">
        <f t="shared" si="60"/>
        <v>-1.7304808549668729</v>
      </c>
      <c r="AP134" s="134">
        <f t="shared" si="60"/>
        <v>-1.7304786322195653</v>
      </c>
      <c r="AQ134" s="134">
        <f t="shared" si="60"/>
        <v>-1.730503539427295</v>
      </c>
      <c r="AR134" s="134">
        <f t="shared" si="60"/>
        <v>-1.73022421872204</v>
      </c>
      <c r="AS134" s="134">
        <f t="shared" si="60"/>
        <v>-1.7333293902860176</v>
      </c>
      <c r="AT134" s="134">
        <f t="shared" si="60"/>
        <v>-1.6945393852860571</v>
      </c>
      <c r="AU134" s="134">
        <f t="shared" si="53"/>
        <v>-1.1764151398000062</v>
      </c>
    </row>
    <row r="135" spans="1:47" s="134" customFormat="1" ht="12.95" customHeight="1" x14ac:dyDescent="0.2">
      <c r="A135" s="159" t="s">
        <v>129</v>
      </c>
      <c r="B135" s="164" t="s">
        <v>102</v>
      </c>
      <c r="C135" s="158">
        <v>40477.326000000001</v>
      </c>
      <c r="D135" s="158" t="s">
        <v>82</v>
      </c>
      <c r="E135" s="69">
        <f t="shared" si="37"/>
        <v>-4138.0576373442473</v>
      </c>
      <c r="F135" s="134">
        <f t="shared" si="57"/>
        <v>-4138</v>
      </c>
      <c r="G135" s="134">
        <f t="shared" si="38"/>
        <v>-6.6056800002115779E-2</v>
      </c>
      <c r="I135" s="134">
        <f>G135</f>
        <v>-6.6056800002115779E-2</v>
      </c>
      <c r="P135" s="134">
        <f t="shared" si="39"/>
        <v>-3.6059521378166662E-2</v>
      </c>
      <c r="Q135" s="185">
        <f t="shared" si="40"/>
        <v>25458.826000000001</v>
      </c>
      <c r="S135" s="70">
        <v>0.1</v>
      </c>
      <c r="Z135" s="134">
        <f t="shared" si="41"/>
        <v>-4138</v>
      </c>
      <c r="AA135" s="134">
        <f t="shared" si="42"/>
        <v>-3.8962663767151497E-2</v>
      </c>
      <c r="AB135" s="134">
        <f t="shared" si="43"/>
        <v>-6.3153657613130937E-2</v>
      </c>
      <c r="AC135" s="134">
        <f t="shared" si="44"/>
        <v>-2.9997278623949117E-2</v>
      </c>
      <c r="AD135" s="134">
        <f t="shared" si="54"/>
        <v>-2.7094136234964282E-2</v>
      </c>
      <c r="AE135" s="134">
        <f t="shared" si="45"/>
        <v>7.3409221831880449E-5</v>
      </c>
      <c r="AF135" s="134">
        <f t="shared" si="55"/>
        <v>-2.9997278623949117E-2</v>
      </c>
      <c r="AG135" s="70"/>
      <c r="AH135" s="134">
        <f t="shared" si="46"/>
        <v>-2.9031423889848374E-3</v>
      </c>
      <c r="AI135" s="134">
        <f t="shared" si="47"/>
        <v>0.6347186408800245</v>
      </c>
      <c r="AJ135" s="134">
        <f t="shared" si="48"/>
        <v>-0.71727948089931082</v>
      </c>
      <c r="AK135" s="134">
        <f t="shared" si="49"/>
        <v>-0.42605292252207738</v>
      </c>
      <c r="AL135" s="134">
        <f t="shared" si="50"/>
        <v>-2.2795486080679512</v>
      </c>
      <c r="AM135" s="134">
        <f t="shared" si="51"/>
        <v>-2.1745815282112786</v>
      </c>
      <c r="AN135" s="134">
        <f t="shared" si="60"/>
        <v>-1.7125641758358179</v>
      </c>
      <c r="AO135" s="134">
        <f t="shared" si="60"/>
        <v>-1.7125642974696733</v>
      </c>
      <c r="AP135" s="134">
        <f t="shared" si="60"/>
        <v>-1.7125627635149945</v>
      </c>
      <c r="AQ135" s="134">
        <f t="shared" si="60"/>
        <v>-1.7125821073904759</v>
      </c>
      <c r="AR135" s="134">
        <f t="shared" si="60"/>
        <v>-1.7123379799717162</v>
      </c>
      <c r="AS135" s="134">
        <f t="shared" si="60"/>
        <v>-1.7153889469549761</v>
      </c>
      <c r="AT135" s="134">
        <f t="shared" si="60"/>
        <v>-1.6708266266632861</v>
      </c>
      <c r="AU135" s="134">
        <f t="shared" si="53"/>
        <v>-1.1569888782912581</v>
      </c>
    </row>
    <row r="136" spans="1:47" s="134" customFormat="1" ht="12.95" customHeight="1" x14ac:dyDescent="0.2">
      <c r="A136" s="159" t="s">
        <v>130</v>
      </c>
      <c r="B136" s="164" t="s">
        <v>102</v>
      </c>
      <c r="C136" s="158">
        <v>40493.394</v>
      </c>
      <c r="D136" s="158" t="s">
        <v>82</v>
      </c>
      <c r="E136" s="69">
        <f t="shared" si="37"/>
        <v>-4124.0376296030536</v>
      </c>
      <c r="F136" s="134">
        <f t="shared" si="57"/>
        <v>-4124</v>
      </c>
      <c r="G136" s="134">
        <f t="shared" si="38"/>
        <v>-4.3126399999891873E-2</v>
      </c>
      <c r="I136" s="134">
        <f>G136</f>
        <v>-4.3126399999891873E-2</v>
      </c>
      <c r="P136" s="134">
        <f t="shared" si="39"/>
        <v>-3.5903139651253344E-2</v>
      </c>
      <c r="Q136" s="185">
        <f t="shared" si="40"/>
        <v>25474.894</v>
      </c>
      <c r="S136" s="70">
        <v>0.1</v>
      </c>
      <c r="Z136" s="134">
        <f t="shared" si="41"/>
        <v>-4124</v>
      </c>
      <c r="AA136" s="134">
        <f t="shared" si="42"/>
        <v>-3.8708547650340965E-2</v>
      </c>
      <c r="AB136" s="134">
        <f t="shared" si="43"/>
        <v>-4.0320992000804252E-2</v>
      </c>
      <c r="AC136" s="134">
        <f t="shared" si="44"/>
        <v>-7.2232603486385299E-3</v>
      </c>
      <c r="AD136" s="134">
        <f t="shared" si="54"/>
        <v>-4.4178523495509089E-3</v>
      </c>
      <c r="AE136" s="134">
        <f t="shared" si="45"/>
        <v>1.951741938243249E-6</v>
      </c>
      <c r="AF136" s="134">
        <f t="shared" si="55"/>
        <v>-7.2232603486385299E-3</v>
      </c>
      <c r="AG136" s="70"/>
      <c r="AH136" s="134">
        <f t="shared" si="46"/>
        <v>-2.8054079990876214E-3</v>
      </c>
      <c r="AI136" s="134">
        <f t="shared" si="47"/>
        <v>0.63715534961675124</v>
      </c>
      <c r="AJ136" s="134">
        <f t="shared" si="48"/>
        <v>-0.71329242973657681</v>
      </c>
      <c r="AK136" s="134">
        <f t="shared" si="49"/>
        <v>-0.42813003141381911</v>
      </c>
      <c r="AL136" s="134">
        <f t="shared" si="50"/>
        <v>-2.2738432679748506</v>
      </c>
      <c r="AM136" s="134">
        <f t="shared" si="51"/>
        <v>-2.1583398472859088</v>
      </c>
      <c r="AN136" s="134">
        <f t="shared" si="60"/>
        <v>-1.7051386144542444</v>
      </c>
      <c r="AO136" s="134">
        <f t="shared" si="60"/>
        <v>-1.7051387105989111</v>
      </c>
      <c r="AP136" s="134">
        <f t="shared" si="60"/>
        <v>-1.7051374315137684</v>
      </c>
      <c r="AQ136" s="134">
        <f t="shared" si="60"/>
        <v>-1.7051544471592233</v>
      </c>
      <c r="AR136" s="134">
        <f t="shared" si="60"/>
        <v>-1.7049279127713997</v>
      </c>
      <c r="AS136" s="134">
        <f t="shared" si="60"/>
        <v>-1.7079133442947187</v>
      </c>
      <c r="AT136" s="134">
        <f t="shared" si="60"/>
        <v>-1.6610060947085408</v>
      </c>
      <c r="AU136" s="134">
        <f t="shared" si="53"/>
        <v>-1.1489898294347145</v>
      </c>
    </row>
    <row r="137" spans="1:47" s="134" customFormat="1" ht="12.95" customHeight="1" x14ac:dyDescent="0.2">
      <c r="A137" s="187" t="s">
        <v>131</v>
      </c>
      <c r="B137" s="188" t="s">
        <v>102</v>
      </c>
      <c r="C137" s="189">
        <v>40493.395900000003</v>
      </c>
      <c r="D137" s="189" t="s">
        <v>82</v>
      </c>
      <c r="E137" s="69">
        <f t="shared" si="37"/>
        <v>-4124.0359717729098</v>
      </c>
      <c r="F137" s="134">
        <f t="shared" si="57"/>
        <v>-4124</v>
      </c>
      <c r="G137" s="134">
        <f t="shared" si="38"/>
        <v>-4.1226399996958207E-2</v>
      </c>
      <c r="K137" s="134">
        <f>G137</f>
        <v>-4.1226399996958207E-2</v>
      </c>
      <c r="P137" s="134">
        <f t="shared" si="39"/>
        <v>-3.5903139651253344E-2</v>
      </c>
      <c r="Q137" s="185">
        <f t="shared" si="40"/>
        <v>25474.895900000003</v>
      </c>
      <c r="S137" s="70">
        <v>1</v>
      </c>
      <c r="Z137" s="134">
        <f t="shared" si="41"/>
        <v>-4124</v>
      </c>
      <c r="AA137" s="134">
        <f t="shared" si="42"/>
        <v>-3.8708547650340965E-2</v>
      </c>
      <c r="AB137" s="134">
        <f t="shared" si="43"/>
        <v>-3.8420991997870586E-2</v>
      </c>
      <c r="AC137" s="134">
        <f t="shared" si="44"/>
        <v>-5.3232603457048638E-3</v>
      </c>
      <c r="AD137" s="134">
        <f t="shared" si="54"/>
        <v>-2.5178523466172428E-3</v>
      </c>
      <c r="AE137" s="134">
        <f t="shared" si="45"/>
        <v>6.3395804393659565E-6</v>
      </c>
      <c r="AF137" s="134">
        <f t="shared" si="55"/>
        <v>-5.3232603457048638E-3</v>
      </c>
      <c r="AG137" s="70"/>
      <c r="AH137" s="134">
        <f t="shared" si="46"/>
        <v>-2.8054079990876214E-3</v>
      </c>
      <c r="AI137" s="134">
        <f t="shared" si="47"/>
        <v>0.63715534961675124</v>
      </c>
      <c r="AJ137" s="134">
        <f t="shared" si="48"/>
        <v>-0.71329242973657681</v>
      </c>
      <c r="AK137" s="134">
        <f t="shared" si="49"/>
        <v>-0.42813003141381911</v>
      </c>
      <c r="AL137" s="134">
        <f t="shared" si="50"/>
        <v>-2.2738432679748506</v>
      </c>
      <c r="AM137" s="134">
        <f t="shared" si="51"/>
        <v>-2.1583398472859088</v>
      </c>
      <c r="AN137" s="134">
        <f t="shared" si="60"/>
        <v>-1.7051386144542444</v>
      </c>
      <c r="AO137" s="134">
        <f t="shared" si="60"/>
        <v>-1.7051387105989111</v>
      </c>
      <c r="AP137" s="134">
        <f t="shared" si="60"/>
        <v>-1.7051374315137684</v>
      </c>
      <c r="AQ137" s="134">
        <f t="shared" si="60"/>
        <v>-1.7051544471592233</v>
      </c>
      <c r="AR137" s="134">
        <f t="shared" si="60"/>
        <v>-1.7049279127713997</v>
      </c>
      <c r="AS137" s="134">
        <f t="shared" si="60"/>
        <v>-1.7079133442947187</v>
      </c>
      <c r="AT137" s="134">
        <f t="shared" si="60"/>
        <v>-1.6610060947085408</v>
      </c>
      <c r="AU137" s="134">
        <f t="shared" si="53"/>
        <v>-1.1489898294347145</v>
      </c>
    </row>
    <row r="138" spans="1:47" s="134" customFormat="1" ht="12.95" customHeight="1" x14ac:dyDescent="0.2">
      <c r="A138" s="72" t="s">
        <v>132</v>
      </c>
      <c r="B138" s="70"/>
      <c r="C138" s="71">
        <v>40877.336799999997</v>
      </c>
      <c r="D138" s="71"/>
      <c r="E138" s="69">
        <f t="shared" si="37"/>
        <v>-3789.0313420641105</v>
      </c>
      <c r="F138" s="134">
        <f t="shared" si="57"/>
        <v>-3789</v>
      </c>
      <c r="G138" s="134">
        <f t="shared" si="38"/>
        <v>-3.5920400005124975E-2</v>
      </c>
      <c r="J138" s="134">
        <f>G138</f>
        <v>-3.5920400005124975E-2</v>
      </c>
      <c r="P138" s="134">
        <f t="shared" si="39"/>
        <v>-3.2231911087368365E-2</v>
      </c>
      <c r="Q138" s="185">
        <f t="shared" si="40"/>
        <v>25858.836799999997</v>
      </c>
      <c r="S138" s="70">
        <v>1</v>
      </c>
      <c r="Z138" s="134">
        <f t="shared" si="41"/>
        <v>-3789</v>
      </c>
      <c r="AA138" s="134">
        <f t="shared" si="42"/>
        <v>-3.2537736351529574E-2</v>
      </c>
      <c r="AB138" s="134">
        <f t="shared" si="43"/>
        <v>-3.5614574740963766E-2</v>
      </c>
      <c r="AC138" s="134">
        <f t="shared" si="44"/>
        <v>-3.6884889177566105E-3</v>
      </c>
      <c r="AD138" s="134">
        <f t="shared" si="54"/>
        <v>-3.3826636535954011E-3</v>
      </c>
      <c r="AE138" s="134">
        <f t="shared" si="45"/>
        <v>1.1442413393355387E-5</v>
      </c>
      <c r="AF138" s="134">
        <f t="shared" si="55"/>
        <v>-3.6884889177566105E-3</v>
      </c>
      <c r="AG138" s="70"/>
      <c r="AH138" s="134">
        <f t="shared" si="46"/>
        <v>-3.0582526416120888E-4</v>
      </c>
      <c r="AI138" s="134">
        <f t="shared" si="47"/>
        <v>0.70595275485978415</v>
      </c>
      <c r="AJ138" s="134">
        <f t="shared" si="48"/>
        <v>-0.59930070840348104</v>
      </c>
      <c r="AK138" s="134">
        <f t="shared" si="49"/>
        <v>-0.4780039557739974</v>
      </c>
      <c r="AL138" s="134">
        <f t="shared" si="50"/>
        <v>-2.1222858425586648</v>
      </c>
      <c r="AM138" s="134">
        <f t="shared" si="51"/>
        <v>-1.7892167858576222</v>
      </c>
      <c r="AN138" s="134">
        <f t="shared" si="60"/>
        <v>-1.5180077171432633</v>
      </c>
      <c r="AO138" s="134">
        <f t="shared" si="60"/>
        <v>-1.5180077125022771</v>
      </c>
      <c r="AP138" s="134">
        <f t="shared" si="60"/>
        <v>-1.518007555773331</v>
      </c>
      <c r="AQ138" s="134">
        <f t="shared" si="60"/>
        <v>-1.5180022632138193</v>
      </c>
      <c r="AR138" s="134">
        <f t="shared" si="60"/>
        <v>-1.5178238495928114</v>
      </c>
      <c r="AS138" s="134">
        <f t="shared" si="60"/>
        <v>-1.5121257433538982</v>
      </c>
      <c r="AT138" s="134">
        <f t="shared" si="60"/>
        <v>-1.4165398400979974</v>
      </c>
      <c r="AU138" s="134">
        <f t="shared" si="53"/>
        <v>-0.95758401751028543</v>
      </c>
    </row>
    <row r="139" spans="1:47" s="134" customFormat="1" ht="12.95" customHeight="1" x14ac:dyDescent="0.2">
      <c r="A139" s="72" t="s">
        <v>132</v>
      </c>
      <c r="B139" s="70"/>
      <c r="C139" s="71">
        <v>40877.337200000002</v>
      </c>
      <c r="D139" s="71"/>
      <c r="E139" s="69">
        <f t="shared" si="37"/>
        <v>-3789.0309930472349</v>
      </c>
      <c r="F139" s="134">
        <f t="shared" si="57"/>
        <v>-3789</v>
      </c>
      <c r="G139" s="134">
        <f t="shared" si="38"/>
        <v>-3.552040000067791E-2</v>
      </c>
      <c r="J139" s="134">
        <f>G139</f>
        <v>-3.552040000067791E-2</v>
      </c>
      <c r="P139" s="134">
        <f t="shared" si="39"/>
        <v>-3.2231911087368365E-2</v>
      </c>
      <c r="Q139" s="185">
        <f t="shared" si="40"/>
        <v>25858.837200000002</v>
      </c>
      <c r="S139" s="70">
        <v>1</v>
      </c>
      <c r="Z139" s="134">
        <f t="shared" si="41"/>
        <v>-3789</v>
      </c>
      <c r="AA139" s="134">
        <f t="shared" si="42"/>
        <v>-3.2537736351529574E-2</v>
      </c>
      <c r="AB139" s="134">
        <f t="shared" si="43"/>
        <v>-3.52145747365167E-2</v>
      </c>
      <c r="AC139" s="134">
        <f t="shared" si="44"/>
        <v>-3.2884889133095452E-3</v>
      </c>
      <c r="AD139" s="134">
        <f t="shared" si="54"/>
        <v>-2.9826636491483358E-3</v>
      </c>
      <c r="AE139" s="134">
        <f t="shared" si="45"/>
        <v>8.8962824439508663E-6</v>
      </c>
      <c r="AF139" s="134">
        <f t="shared" si="55"/>
        <v>-3.2884889133095452E-3</v>
      </c>
      <c r="AG139" s="70"/>
      <c r="AH139" s="134">
        <f t="shared" si="46"/>
        <v>-3.0582526416120888E-4</v>
      </c>
      <c r="AI139" s="134">
        <f t="shared" si="47"/>
        <v>0.70595275485978415</v>
      </c>
      <c r="AJ139" s="134">
        <f t="shared" si="48"/>
        <v>-0.59930070840348104</v>
      </c>
      <c r="AK139" s="134">
        <f t="shared" si="49"/>
        <v>-0.4780039557739974</v>
      </c>
      <c r="AL139" s="134">
        <f t="shared" si="50"/>
        <v>-2.1222858425586648</v>
      </c>
      <c r="AM139" s="134">
        <f t="shared" si="51"/>
        <v>-1.7892167858576222</v>
      </c>
      <c r="AN139" s="134">
        <f t="shared" si="60"/>
        <v>-1.5180077171432633</v>
      </c>
      <c r="AO139" s="134">
        <f t="shared" si="60"/>
        <v>-1.5180077125022771</v>
      </c>
      <c r="AP139" s="134">
        <f t="shared" si="60"/>
        <v>-1.518007555773331</v>
      </c>
      <c r="AQ139" s="134">
        <f t="shared" si="60"/>
        <v>-1.5180022632138193</v>
      </c>
      <c r="AR139" s="134">
        <f t="shared" si="60"/>
        <v>-1.5178238495928114</v>
      </c>
      <c r="AS139" s="134">
        <f t="shared" si="60"/>
        <v>-1.5121257433538982</v>
      </c>
      <c r="AT139" s="134">
        <f t="shared" si="60"/>
        <v>-1.4165398400979974</v>
      </c>
      <c r="AU139" s="134">
        <f t="shared" si="53"/>
        <v>-0.95758401751028543</v>
      </c>
    </row>
    <row r="140" spans="1:47" s="134" customFormat="1" ht="12.95" customHeight="1" x14ac:dyDescent="0.2">
      <c r="A140" s="159" t="s">
        <v>129</v>
      </c>
      <c r="B140" s="164" t="s">
        <v>102</v>
      </c>
      <c r="C140" s="158">
        <v>41576.446000000004</v>
      </c>
      <c r="D140" s="158" t="s">
        <v>82</v>
      </c>
      <c r="E140" s="69">
        <f t="shared" si="37"/>
        <v>-3179.0290769446069</v>
      </c>
      <c r="F140" s="134">
        <f t="shared" si="57"/>
        <v>-3179</v>
      </c>
      <c r="G140" s="134">
        <f t="shared" si="38"/>
        <v>-3.3324399999401066E-2</v>
      </c>
      <c r="I140" s="134">
        <f>G140</f>
        <v>-3.3324399999401066E-2</v>
      </c>
      <c r="P140" s="134">
        <f t="shared" si="39"/>
        <v>-2.589588357402697E-2</v>
      </c>
      <c r="Q140" s="185">
        <f t="shared" si="40"/>
        <v>26557.946000000004</v>
      </c>
      <c r="S140" s="70">
        <v>0.1</v>
      </c>
      <c r="Z140" s="134">
        <f t="shared" si="41"/>
        <v>-3179</v>
      </c>
      <c r="AA140" s="134">
        <f t="shared" si="42"/>
        <v>-2.086219303875983E-2</v>
      </c>
      <c r="AB140" s="134">
        <f t="shared" si="43"/>
        <v>-3.835809053466821E-2</v>
      </c>
      <c r="AC140" s="134">
        <f t="shared" si="44"/>
        <v>-7.4285164253740966E-3</v>
      </c>
      <c r="AD140" s="134">
        <f t="shared" si="54"/>
        <v>-1.2462206960641237E-2</v>
      </c>
      <c r="AE140" s="134">
        <f t="shared" si="45"/>
        <v>1.553066023298549E-5</v>
      </c>
      <c r="AF140" s="134">
        <f t="shared" si="55"/>
        <v>-7.4285164253740966E-3</v>
      </c>
      <c r="AG140" s="70"/>
      <c r="AH140" s="134">
        <f t="shared" si="46"/>
        <v>5.0336905352671409E-3</v>
      </c>
      <c r="AI140" s="134">
        <f t="shared" si="47"/>
        <v>0.91147589219004388</v>
      </c>
      <c r="AJ140" s="134">
        <f t="shared" si="48"/>
        <v>-0.24695682763835403</v>
      </c>
      <c r="AK140" s="134">
        <f t="shared" si="49"/>
        <v>-0.5541796156902481</v>
      </c>
      <c r="AL140" s="134">
        <f t="shared" si="50"/>
        <v>-1.729197111355975</v>
      </c>
      <c r="AM140" s="134">
        <f t="shared" si="51"/>
        <v>-1.1724169306329724</v>
      </c>
      <c r="AN140" s="134">
        <f t="shared" si="60"/>
        <v>-1.1122427434279514</v>
      </c>
      <c r="AO140" s="134">
        <f t="shared" si="60"/>
        <v>-1.1120790074771747</v>
      </c>
      <c r="AP140" s="134">
        <f t="shared" si="60"/>
        <v>-1.111420551522462</v>
      </c>
      <c r="AQ140" s="134">
        <f t="shared" si="60"/>
        <v>-1.1087814033516732</v>
      </c>
      <c r="AR140" s="134">
        <f t="shared" si="60"/>
        <v>-1.0983407759416191</v>
      </c>
      <c r="AS140" s="134">
        <f t="shared" si="60"/>
        <v>-1.0589661286358361</v>
      </c>
      <c r="AT140" s="134">
        <f t="shared" si="60"/>
        <v>-0.93011509526040936</v>
      </c>
      <c r="AU140" s="134">
        <f t="shared" si="53"/>
        <v>-0.60905403161804106</v>
      </c>
    </row>
    <row r="141" spans="1:47" s="134" customFormat="1" ht="12.95" customHeight="1" x14ac:dyDescent="0.2">
      <c r="A141" s="69" t="s">
        <v>133</v>
      </c>
      <c r="B141" s="70"/>
      <c r="C141" s="71">
        <v>41599.374000000003</v>
      </c>
      <c r="D141" s="71"/>
      <c r="E141" s="69">
        <f t="shared" si="37"/>
        <v>-3159.0234298516211</v>
      </c>
      <c r="F141" s="134">
        <f t="shared" si="57"/>
        <v>-3159</v>
      </c>
      <c r="G141" s="134">
        <f t="shared" si="38"/>
        <v>-2.6852399998460896E-2</v>
      </c>
      <c r="I141" s="134">
        <f>G141</f>
        <v>-2.6852399998460896E-2</v>
      </c>
      <c r="P141" s="134">
        <f t="shared" si="39"/>
        <v>-2.5695771112175341E-2</v>
      </c>
      <c r="Q141" s="185">
        <f t="shared" si="40"/>
        <v>26580.874000000003</v>
      </c>
      <c r="S141" s="70">
        <v>0.1</v>
      </c>
      <c r="Z141" s="134">
        <f t="shared" si="41"/>
        <v>-3159</v>
      </c>
      <c r="AA141" s="134">
        <f t="shared" si="42"/>
        <v>-2.0471643322059849E-2</v>
      </c>
      <c r="AB141" s="134">
        <f t="shared" si="43"/>
        <v>-3.2076527788576392E-2</v>
      </c>
      <c r="AC141" s="134">
        <f t="shared" si="44"/>
        <v>-1.1566288862855552E-3</v>
      </c>
      <c r="AD141" s="134">
        <f t="shared" si="54"/>
        <v>-6.3807566764010476E-3</v>
      </c>
      <c r="AE141" s="134">
        <f t="shared" si="45"/>
        <v>4.0714055763436544E-6</v>
      </c>
      <c r="AF141" s="134">
        <f t="shared" si="55"/>
        <v>-1.1566288862855552E-3</v>
      </c>
      <c r="AG141" s="70"/>
      <c r="AH141" s="134">
        <f t="shared" si="46"/>
        <v>5.2241277901154941E-3</v>
      </c>
      <c r="AI141" s="134">
        <f t="shared" si="47"/>
        <v>0.92086907110920802</v>
      </c>
      <c r="AJ141" s="134">
        <f t="shared" si="48"/>
        <v>-0.23051891381386044</v>
      </c>
      <c r="AK141" s="134">
        <f t="shared" si="49"/>
        <v>-0.55559865028905553</v>
      </c>
      <c r="AL141" s="134">
        <f t="shared" si="50"/>
        <v>-1.7122694873267559</v>
      </c>
      <c r="AM141" s="134">
        <f t="shared" si="51"/>
        <v>-1.152516091957055</v>
      </c>
      <c r="AN141" s="134">
        <f t="shared" si="60"/>
        <v>-1.0969500439443018</v>
      </c>
      <c r="AO141" s="134">
        <f t="shared" si="60"/>
        <v>-1.096760749555904</v>
      </c>
      <c r="AP141" s="134">
        <f t="shared" si="60"/>
        <v>-1.0960223674157894</v>
      </c>
      <c r="AQ141" s="134">
        <f t="shared" si="60"/>
        <v>-1.0931522329312797</v>
      </c>
      <c r="AR141" s="134">
        <f t="shared" si="60"/>
        <v>-1.0821436385260366</v>
      </c>
      <c r="AS141" s="134">
        <f t="shared" si="60"/>
        <v>-1.0418716007314912</v>
      </c>
      <c r="AT141" s="134">
        <f t="shared" si="60"/>
        <v>-0.91340714780132104</v>
      </c>
      <c r="AU141" s="134">
        <f t="shared" si="53"/>
        <v>-0.59762681896583647</v>
      </c>
    </row>
    <row r="142" spans="1:47" s="134" customFormat="1" ht="12.95" customHeight="1" x14ac:dyDescent="0.2">
      <c r="A142" s="159" t="s">
        <v>129</v>
      </c>
      <c r="B142" s="164" t="s">
        <v>102</v>
      </c>
      <c r="C142" s="158">
        <v>41599.377999999997</v>
      </c>
      <c r="D142" s="158" t="s">
        <v>82</v>
      </c>
      <c r="E142" s="69">
        <f t="shared" si="37"/>
        <v>-3159.0199396829084</v>
      </c>
      <c r="F142" s="134">
        <f t="shared" si="57"/>
        <v>-3159</v>
      </c>
      <c r="G142" s="134">
        <f t="shared" si="38"/>
        <v>-2.2852400004921947E-2</v>
      </c>
      <c r="I142" s="134">
        <f>G142</f>
        <v>-2.2852400004921947E-2</v>
      </c>
      <c r="P142" s="134">
        <f t="shared" si="39"/>
        <v>-2.5695771112175341E-2</v>
      </c>
      <c r="Q142" s="185">
        <f t="shared" si="40"/>
        <v>26580.877999999997</v>
      </c>
      <c r="S142" s="70">
        <v>0.1</v>
      </c>
      <c r="Z142" s="134">
        <f t="shared" si="41"/>
        <v>-3159</v>
      </c>
      <c r="AA142" s="134">
        <f t="shared" si="42"/>
        <v>-2.0471643322059849E-2</v>
      </c>
      <c r="AB142" s="134">
        <f t="shared" si="43"/>
        <v>-2.8076527795037443E-2</v>
      </c>
      <c r="AC142" s="134">
        <f t="shared" si="44"/>
        <v>2.8433711072533945E-3</v>
      </c>
      <c r="AD142" s="134">
        <f t="shared" si="54"/>
        <v>-2.380756682862098E-3</v>
      </c>
      <c r="AE142" s="134">
        <f t="shared" si="45"/>
        <v>5.6680023829925402E-7</v>
      </c>
      <c r="AF142" s="134">
        <f t="shared" si="55"/>
        <v>2.8433711072533945E-3</v>
      </c>
      <c r="AG142" s="70"/>
      <c r="AH142" s="134">
        <f t="shared" si="46"/>
        <v>5.2241277901154941E-3</v>
      </c>
      <c r="AI142" s="134">
        <f t="shared" si="47"/>
        <v>0.92086907110920802</v>
      </c>
      <c r="AJ142" s="134">
        <f t="shared" si="48"/>
        <v>-0.23051891381386044</v>
      </c>
      <c r="AK142" s="134">
        <f t="shared" si="49"/>
        <v>-0.55559865028905553</v>
      </c>
      <c r="AL142" s="134">
        <f t="shared" si="50"/>
        <v>-1.7122694873267559</v>
      </c>
      <c r="AM142" s="134">
        <f t="shared" si="51"/>
        <v>-1.152516091957055</v>
      </c>
      <c r="AN142" s="134">
        <f t="shared" si="60"/>
        <v>-1.0969500439443018</v>
      </c>
      <c r="AO142" s="134">
        <f t="shared" si="60"/>
        <v>-1.096760749555904</v>
      </c>
      <c r="AP142" s="134">
        <f t="shared" si="60"/>
        <v>-1.0960223674157894</v>
      </c>
      <c r="AQ142" s="134">
        <f t="shared" si="60"/>
        <v>-1.0931522329312797</v>
      </c>
      <c r="AR142" s="134">
        <f t="shared" si="60"/>
        <v>-1.0821436385260366</v>
      </c>
      <c r="AS142" s="134">
        <f t="shared" si="60"/>
        <v>-1.0418716007314912</v>
      </c>
      <c r="AT142" s="134">
        <f t="shared" si="60"/>
        <v>-0.91340714780132104</v>
      </c>
      <c r="AU142" s="134">
        <f t="shared" si="53"/>
        <v>-0.59762681896583647</v>
      </c>
    </row>
    <row r="143" spans="1:47" s="134" customFormat="1" ht="12.95" customHeight="1" x14ac:dyDescent="0.2">
      <c r="A143" s="69" t="s">
        <v>133</v>
      </c>
      <c r="B143" s="70"/>
      <c r="C143" s="71">
        <v>41599.392999999996</v>
      </c>
      <c r="D143" s="71"/>
      <c r="E143" s="69">
        <f t="shared" si="37"/>
        <v>-3159.0068515502153</v>
      </c>
      <c r="F143" s="134">
        <f t="shared" si="57"/>
        <v>-3159</v>
      </c>
      <c r="G143" s="134">
        <f t="shared" si="38"/>
        <v>-7.8524000055040233E-3</v>
      </c>
      <c r="I143" s="134">
        <f>G143</f>
        <v>-7.8524000055040233E-3</v>
      </c>
      <c r="P143" s="134">
        <f t="shared" si="39"/>
        <v>-2.5695771112175341E-2</v>
      </c>
      <c r="Q143" s="185">
        <f t="shared" si="40"/>
        <v>26580.892999999996</v>
      </c>
      <c r="S143" s="70">
        <v>0.1</v>
      </c>
      <c r="Z143" s="134">
        <f t="shared" si="41"/>
        <v>-3159</v>
      </c>
      <c r="AA143" s="134">
        <f t="shared" si="42"/>
        <v>-2.0471643322059849E-2</v>
      </c>
      <c r="AB143" s="134">
        <f t="shared" si="43"/>
        <v>-1.3076527795619517E-2</v>
      </c>
      <c r="AC143" s="134">
        <f t="shared" si="44"/>
        <v>1.7843371106671318E-2</v>
      </c>
      <c r="AD143" s="134">
        <f t="shared" si="54"/>
        <v>1.2619243316555825E-2</v>
      </c>
      <c r="AE143" s="134">
        <f t="shared" si="45"/>
        <v>1.5924530188243886E-5</v>
      </c>
      <c r="AF143" s="134">
        <f t="shared" si="55"/>
        <v>1.7843371106671318E-2</v>
      </c>
      <c r="AG143" s="70"/>
      <c r="AH143" s="134">
        <f t="shared" si="46"/>
        <v>5.2241277901154941E-3</v>
      </c>
      <c r="AI143" s="134">
        <f t="shared" si="47"/>
        <v>0.92086907110920802</v>
      </c>
      <c r="AJ143" s="134">
        <f t="shared" si="48"/>
        <v>-0.23051891381386044</v>
      </c>
      <c r="AK143" s="134">
        <f t="shared" si="49"/>
        <v>-0.55559865028905553</v>
      </c>
      <c r="AL143" s="134">
        <f t="shared" si="50"/>
        <v>-1.7122694873267559</v>
      </c>
      <c r="AM143" s="134">
        <f t="shared" si="51"/>
        <v>-1.152516091957055</v>
      </c>
      <c r="AN143" s="134">
        <f t="shared" si="60"/>
        <v>-1.0969500439443018</v>
      </c>
      <c r="AO143" s="134">
        <f t="shared" si="60"/>
        <v>-1.096760749555904</v>
      </c>
      <c r="AP143" s="134">
        <f t="shared" si="60"/>
        <v>-1.0960223674157894</v>
      </c>
      <c r="AQ143" s="134">
        <f t="shared" si="60"/>
        <v>-1.0931522329312797</v>
      </c>
      <c r="AR143" s="134">
        <f t="shared" si="60"/>
        <v>-1.0821436385260366</v>
      </c>
      <c r="AS143" s="134">
        <f t="shared" si="60"/>
        <v>-1.0418716007314912</v>
      </c>
      <c r="AT143" s="134">
        <f t="shared" si="60"/>
        <v>-0.91340714780132104</v>
      </c>
      <c r="AU143" s="134">
        <f t="shared" si="53"/>
        <v>-0.59762681896583647</v>
      </c>
    </row>
    <row r="144" spans="1:47" s="134" customFormat="1" ht="12.95" customHeight="1" x14ac:dyDescent="0.2">
      <c r="A144" s="72" t="s">
        <v>134</v>
      </c>
      <c r="B144" s="70"/>
      <c r="C144" s="71">
        <v>41661.272799999999</v>
      </c>
      <c r="D144" s="71"/>
      <c r="E144" s="69">
        <f t="shared" si="37"/>
        <v>-3105.0141159873833</v>
      </c>
      <c r="F144" s="134">
        <f t="shared" si="57"/>
        <v>-3105</v>
      </c>
      <c r="G144" s="134">
        <f t="shared" si="38"/>
        <v>-1.6178000005311333E-2</v>
      </c>
      <c r="J144" s="134">
        <f>G144</f>
        <v>-1.6178000005311333E-2</v>
      </c>
      <c r="P144" s="134">
        <f t="shared" si="39"/>
        <v>-2.5157886042635622E-2</v>
      </c>
      <c r="Q144" s="185">
        <f t="shared" si="40"/>
        <v>26642.772799999999</v>
      </c>
      <c r="S144" s="70">
        <v>1</v>
      </c>
      <c r="Z144" s="134">
        <f t="shared" si="41"/>
        <v>-3105</v>
      </c>
      <c r="AA144" s="134">
        <f t="shared" si="42"/>
        <v>-1.9415919496442582E-2</v>
      </c>
      <c r="AB144" s="134">
        <f t="shared" si="43"/>
        <v>-2.1919966551504372E-2</v>
      </c>
      <c r="AC144" s="134">
        <f t="shared" si="44"/>
        <v>8.9798860373242889E-3</v>
      </c>
      <c r="AD144" s="134">
        <f t="shared" si="54"/>
        <v>3.2379194911312491E-3</v>
      </c>
      <c r="AE144" s="134">
        <f t="shared" si="45"/>
        <v>1.0484122631047647E-5</v>
      </c>
      <c r="AF144" s="134">
        <f t="shared" si="55"/>
        <v>8.9798860373242889E-3</v>
      </c>
      <c r="AG144" s="70"/>
      <c r="AH144" s="134">
        <f t="shared" si="46"/>
        <v>5.7419665461930398E-3</v>
      </c>
      <c r="AI144" s="134">
        <f t="shared" si="47"/>
        <v>0.94734584236734531</v>
      </c>
      <c r="AJ144" s="134">
        <f t="shared" si="48"/>
        <v>-0.18404412033666728</v>
      </c>
      <c r="AK144" s="134">
        <f t="shared" si="49"/>
        <v>-0.55872990236261333</v>
      </c>
      <c r="AL144" s="134">
        <f t="shared" si="50"/>
        <v>-1.6647578438670314</v>
      </c>
      <c r="AM144" s="134">
        <f t="shared" si="51"/>
        <v>-1.0986696993912226</v>
      </c>
      <c r="AN144" s="134">
        <f t="shared" si="60"/>
        <v>-1.0548484343809696</v>
      </c>
      <c r="AO144" s="134">
        <f t="shared" si="60"/>
        <v>-1.0545750735905499</v>
      </c>
      <c r="AP144" s="134">
        <f t="shared" si="60"/>
        <v>-1.0535891016952401</v>
      </c>
      <c r="AQ144" s="134">
        <f t="shared" si="60"/>
        <v>-1.0500469502086356</v>
      </c>
      <c r="AR144" s="134">
        <f t="shared" si="60"/>
        <v>-1.037497873260544</v>
      </c>
      <c r="AS144" s="134">
        <f t="shared" si="60"/>
        <v>-0.9950275554935526</v>
      </c>
      <c r="AT144" s="134">
        <f t="shared" si="60"/>
        <v>-0.86809169288075072</v>
      </c>
      <c r="AU144" s="134">
        <f t="shared" si="53"/>
        <v>-0.56677334480488373</v>
      </c>
    </row>
    <row r="145" spans="1:47" s="134" customFormat="1" ht="12.95" customHeight="1" x14ac:dyDescent="0.2">
      <c r="A145" s="72" t="s">
        <v>134</v>
      </c>
      <c r="B145" s="70"/>
      <c r="C145" s="71">
        <v>41661.272900000004</v>
      </c>
      <c r="D145" s="71"/>
      <c r="E145" s="69">
        <f t="shared" si="37"/>
        <v>-3105.0140287331615</v>
      </c>
      <c r="F145" s="134">
        <f t="shared" si="57"/>
        <v>-3105</v>
      </c>
      <c r="G145" s="134">
        <f t="shared" si="38"/>
        <v>-1.6078000000561588E-2</v>
      </c>
      <c r="J145" s="134">
        <f>G145</f>
        <v>-1.6078000000561588E-2</v>
      </c>
      <c r="P145" s="134">
        <f t="shared" si="39"/>
        <v>-2.5157886042635622E-2</v>
      </c>
      <c r="Q145" s="185">
        <f t="shared" si="40"/>
        <v>26642.772900000004</v>
      </c>
      <c r="S145" s="70">
        <v>1</v>
      </c>
      <c r="Z145" s="134">
        <f t="shared" si="41"/>
        <v>-3105</v>
      </c>
      <c r="AA145" s="134">
        <f t="shared" si="42"/>
        <v>-1.9415919496442582E-2</v>
      </c>
      <c r="AB145" s="134">
        <f t="shared" si="43"/>
        <v>-2.1819966546754627E-2</v>
      </c>
      <c r="AC145" s="134">
        <f t="shared" si="44"/>
        <v>9.079886042074034E-3</v>
      </c>
      <c r="AD145" s="134">
        <f t="shared" si="54"/>
        <v>3.3379194958809942E-3</v>
      </c>
      <c r="AE145" s="134">
        <f t="shared" si="45"/>
        <v>1.114170656098243E-5</v>
      </c>
      <c r="AF145" s="134">
        <f t="shared" si="55"/>
        <v>9.079886042074034E-3</v>
      </c>
      <c r="AG145" s="70"/>
      <c r="AH145" s="134">
        <f t="shared" si="46"/>
        <v>5.7419665461930398E-3</v>
      </c>
      <c r="AI145" s="134">
        <f t="shared" si="47"/>
        <v>0.94734584236734531</v>
      </c>
      <c r="AJ145" s="134">
        <f t="shared" si="48"/>
        <v>-0.18404412033666728</v>
      </c>
      <c r="AK145" s="134">
        <f t="shared" si="49"/>
        <v>-0.55872990236261333</v>
      </c>
      <c r="AL145" s="134">
        <f t="shared" si="50"/>
        <v>-1.6647578438670314</v>
      </c>
      <c r="AM145" s="134">
        <f t="shared" si="51"/>
        <v>-1.0986696993912226</v>
      </c>
      <c r="AN145" s="134">
        <f t="shared" si="60"/>
        <v>-1.0548484343809696</v>
      </c>
      <c r="AO145" s="134">
        <f t="shared" si="60"/>
        <v>-1.0545750735905499</v>
      </c>
      <c r="AP145" s="134">
        <f t="shared" si="60"/>
        <v>-1.0535891016952401</v>
      </c>
      <c r="AQ145" s="134">
        <f t="shared" si="60"/>
        <v>-1.0500469502086356</v>
      </c>
      <c r="AR145" s="134">
        <f t="shared" si="60"/>
        <v>-1.037497873260544</v>
      </c>
      <c r="AS145" s="134">
        <f t="shared" si="60"/>
        <v>-0.9950275554935526</v>
      </c>
      <c r="AT145" s="134">
        <f t="shared" si="60"/>
        <v>-0.86809169288075072</v>
      </c>
      <c r="AU145" s="134">
        <f t="shared" si="53"/>
        <v>-0.56677334480488373</v>
      </c>
    </row>
    <row r="146" spans="1:47" s="134" customFormat="1" ht="12.95" customHeight="1" x14ac:dyDescent="0.2">
      <c r="A146" s="72" t="s">
        <v>135</v>
      </c>
      <c r="B146" s="74"/>
      <c r="C146" s="72">
        <v>42661.807000000001</v>
      </c>
      <c r="D146" s="72">
        <v>5.9999999999999995E-4</v>
      </c>
      <c r="E146" s="69">
        <f t="shared" si="37"/>
        <v>-2232.0058243935578</v>
      </c>
      <c r="F146" s="134">
        <f t="shared" si="57"/>
        <v>-2232</v>
      </c>
      <c r="G146" s="134">
        <f t="shared" si="38"/>
        <v>-6.6751999984262511E-3</v>
      </c>
      <c r="J146" s="134">
        <f>G146</f>
        <v>-6.6751999984262511E-3</v>
      </c>
      <c r="P146" s="134">
        <f t="shared" si="39"/>
        <v>-1.6951888379216289E-2</v>
      </c>
      <c r="Q146" s="185">
        <f t="shared" si="40"/>
        <v>27643.307000000001</v>
      </c>
      <c r="S146" s="70">
        <v>1</v>
      </c>
      <c r="Z146" s="134">
        <f t="shared" si="41"/>
        <v>-2232</v>
      </c>
      <c r="AA146" s="134">
        <f t="shared" si="42"/>
        <v>-3.8332647927230151E-3</v>
      </c>
      <c r="AB146" s="134">
        <f t="shared" si="43"/>
        <v>-1.9793823584919525E-2</v>
      </c>
      <c r="AC146" s="134">
        <f t="shared" si="44"/>
        <v>1.0276688380790037E-2</v>
      </c>
      <c r="AD146" s="134">
        <f t="shared" si="54"/>
        <v>-2.841935205703236E-3</v>
      </c>
      <c r="AE146" s="134">
        <f t="shared" si="45"/>
        <v>8.076595713415495E-6</v>
      </c>
      <c r="AF146" s="134">
        <f t="shared" si="55"/>
        <v>1.0276688380790037E-2</v>
      </c>
      <c r="AG146" s="70"/>
      <c r="AH146" s="134">
        <f t="shared" si="46"/>
        <v>1.3118623586493273E-2</v>
      </c>
      <c r="AI146" s="134">
        <f t="shared" si="47"/>
        <v>1.5383042339936943</v>
      </c>
      <c r="AJ146" s="134">
        <f t="shared" si="48"/>
        <v>0.92947818376639701</v>
      </c>
      <c r="AK146" s="134">
        <f t="shared" si="49"/>
        <v>-0.15868243688134462</v>
      </c>
      <c r="AL146" s="134">
        <f t="shared" si="50"/>
        <v>-0.28666285554392984</v>
      </c>
      <c r="AM146" s="134">
        <f t="shared" si="51"/>
        <v>-0.14432108992878057</v>
      </c>
      <c r="AN146" s="134">
        <f t="shared" si="60"/>
        <v>-0.15272672814826535</v>
      </c>
      <c r="AO146" s="134">
        <f t="shared" si="60"/>
        <v>-0.15159636256961784</v>
      </c>
      <c r="AP146" s="134">
        <f t="shared" si="60"/>
        <v>-0.1495591358863477</v>
      </c>
      <c r="AQ146" s="134">
        <f t="shared" si="60"/>
        <v>-0.14588907113183619</v>
      </c>
      <c r="AR146" s="134">
        <f t="shared" si="60"/>
        <v>-0.13928240399003031</v>
      </c>
      <c r="AS146" s="134">
        <f t="shared" si="60"/>
        <v>-0.12740461581764301</v>
      </c>
      <c r="AT146" s="134">
        <f t="shared" si="60"/>
        <v>-0.10609436945079831</v>
      </c>
      <c r="AU146" s="134">
        <f t="shared" si="53"/>
        <v>-6.7975512536147198E-2</v>
      </c>
    </row>
    <row r="147" spans="1:47" s="134" customFormat="1" ht="12.95" customHeight="1" x14ac:dyDescent="0.2">
      <c r="A147" s="159" t="s">
        <v>136</v>
      </c>
      <c r="B147" s="164" t="s">
        <v>102</v>
      </c>
      <c r="C147" s="158">
        <v>42661.813600000001</v>
      </c>
      <c r="D147" s="158" t="s">
        <v>82</v>
      </c>
      <c r="E147" s="69">
        <f t="shared" si="37"/>
        <v>-2232.0000656151724</v>
      </c>
      <c r="F147" s="134">
        <f t="shared" si="57"/>
        <v>-2232</v>
      </c>
      <c r="G147" s="134">
        <f t="shared" si="38"/>
        <v>-7.5199997809249908E-5</v>
      </c>
      <c r="J147" s="134">
        <f>G147</f>
        <v>-7.5199997809249908E-5</v>
      </c>
      <c r="P147" s="134">
        <f t="shared" si="39"/>
        <v>-1.6951888379216289E-2</v>
      </c>
      <c r="Q147" s="185">
        <f t="shared" si="40"/>
        <v>27643.313600000001</v>
      </c>
      <c r="S147" s="70">
        <v>1</v>
      </c>
      <c r="Z147" s="134">
        <f t="shared" si="41"/>
        <v>-2232</v>
      </c>
      <c r="AA147" s="134">
        <f t="shared" si="42"/>
        <v>-3.8332647927230151E-3</v>
      </c>
      <c r="AB147" s="134">
        <f t="shared" si="43"/>
        <v>-1.3193823584302523E-2</v>
      </c>
      <c r="AC147" s="134">
        <f t="shared" si="44"/>
        <v>1.6876688381407039E-2</v>
      </c>
      <c r="AD147" s="134">
        <f t="shared" si="54"/>
        <v>3.7580647949137652E-3</v>
      </c>
      <c r="AE147" s="134">
        <f t="shared" si="45"/>
        <v>1.412305100277024E-5</v>
      </c>
      <c r="AF147" s="134">
        <f t="shared" si="55"/>
        <v>1.6876688381407039E-2</v>
      </c>
      <c r="AG147" s="70"/>
      <c r="AH147" s="134">
        <f t="shared" si="46"/>
        <v>1.3118623586493273E-2</v>
      </c>
      <c r="AI147" s="134">
        <f t="shared" si="47"/>
        <v>1.5383042339936943</v>
      </c>
      <c r="AJ147" s="134">
        <f t="shared" si="48"/>
        <v>0.92947818376639701</v>
      </c>
      <c r="AK147" s="134">
        <f t="shared" si="49"/>
        <v>-0.15868243688134462</v>
      </c>
      <c r="AL147" s="134">
        <f t="shared" si="50"/>
        <v>-0.28666285554392984</v>
      </c>
      <c r="AM147" s="134">
        <f t="shared" si="51"/>
        <v>-0.14432108992878057</v>
      </c>
      <c r="AN147" s="134">
        <f t="shared" si="60"/>
        <v>-0.15272672814826535</v>
      </c>
      <c r="AO147" s="134">
        <f t="shared" si="60"/>
        <v>-0.15159636256961784</v>
      </c>
      <c r="AP147" s="134">
        <f t="shared" si="60"/>
        <v>-0.1495591358863477</v>
      </c>
      <c r="AQ147" s="134">
        <f t="shared" si="60"/>
        <v>-0.14588907113183619</v>
      </c>
      <c r="AR147" s="134">
        <f t="shared" si="60"/>
        <v>-0.13928240399003031</v>
      </c>
      <c r="AS147" s="134">
        <f t="shared" si="60"/>
        <v>-0.12740461581764301</v>
      </c>
      <c r="AT147" s="134">
        <f t="shared" si="60"/>
        <v>-0.10609436945079831</v>
      </c>
      <c r="AU147" s="134">
        <f t="shared" si="53"/>
        <v>-6.7975512536147198E-2</v>
      </c>
    </row>
    <row r="148" spans="1:47" s="134" customFormat="1" ht="12.95" customHeight="1" x14ac:dyDescent="0.2">
      <c r="A148" s="72" t="s">
        <v>137</v>
      </c>
      <c r="B148" s="74" t="s">
        <v>102</v>
      </c>
      <c r="C148" s="72">
        <v>42712.243499999997</v>
      </c>
      <c r="D148" s="72" t="s">
        <v>83</v>
      </c>
      <c r="E148" s="69">
        <f t="shared" si="37"/>
        <v>-2187.9978507541077</v>
      </c>
      <c r="F148" s="134">
        <f t="shared" si="57"/>
        <v>-2188</v>
      </c>
      <c r="G148" s="134">
        <f t="shared" si="38"/>
        <v>2.4631999986013398E-3</v>
      </c>
      <c r="J148" s="134">
        <f>G148</f>
        <v>2.4631999986013398E-3</v>
      </c>
      <c r="P148" s="134">
        <f t="shared" si="39"/>
        <v>-1.6562719188612719E-2</v>
      </c>
      <c r="Q148" s="185">
        <f t="shared" si="40"/>
        <v>27693.743499999997</v>
      </c>
      <c r="S148" s="70">
        <v>1</v>
      </c>
      <c r="Z148" s="134">
        <f t="shared" si="41"/>
        <v>-2188</v>
      </c>
      <c r="AA148" s="134">
        <f t="shared" si="42"/>
        <v>-3.2935746528642597E-3</v>
      </c>
      <c r="AB148" s="134">
        <f t="shared" si="43"/>
        <v>-1.080594453714712E-2</v>
      </c>
      <c r="AC148" s="134">
        <f t="shared" si="44"/>
        <v>1.9025919187214059E-2</v>
      </c>
      <c r="AD148" s="134">
        <f t="shared" si="54"/>
        <v>5.7567746514655994E-3</v>
      </c>
      <c r="AE148" s="134">
        <f t="shared" si="45"/>
        <v>3.3140454387756877E-5</v>
      </c>
      <c r="AF148" s="134">
        <f t="shared" si="55"/>
        <v>1.9025919187214059E-2</v>
      </c>
      <c r="AG148" s="70"/>
      <c r="AH148" s="134">
        <f t="shared" si="46"/>
        <v>1.326914453574846E-2</v>
      </c>
      <c r="AI148" s="134">
        <f t="shared" si="47"/>
        <v>1.551971792353704</v>
      </c>
      <c r="AJ148" s="134">
        <f t="shared" si="48"/>
        <v>0.96302323512901</v>
      </c>
      <c r="AK148" s="134">
        <f t="shared" si="49"/>
        <v>-0.10138394624386651</v>
      </c>
      <c r="AL148" s="134">
        <f t="shared" si="50"/>
        <v>-0.18165123475661102</v>
      </c>
      <c r="AM148" s="134">
        <f t="shared" si="51"/>
        <v>-9.1076193276697873E-2</v>
      </c>
      <c r="AN148" s="134">
        <f t="shared" si="60"/>
        <v>-9.649355017306771E-2</v>
      </c>
      <c r="AO148" s="134">
        <f t="shared" si="60"/>
        <v>-9.5758151467293245E-2</v>
      </c>
      <c r="AP148" s="134">
        <f t="shared" si="60"/>
        <v>-9.4441812140902914E-2</v>
      </c>
      <c r="AQ148" s="134">
        <f t="shared" si="60"/>
        <v>-9.2086016588947661E-2</v>
      </c>
      <c r="AR148" s="134">
        <f t="shared" si="60"/>
        <v>-8.7871221468485458E-2</v>
      </c>
      <c r="AS148" s="134">
        <f t="shared" si="60"/>
        <v>-8.0334310795101727E-2</v>
      </c>
      <c r="AT148" s="134">
        <f t="shared" si="60"/>
        <v>-6.6867891224178022E-2</v>
      </c>
      <c r="AU148" s="134">
        <f t="shared" si="53"/>
        <v>-4.2835644701296749E-2</v>
      </c>
    </row>
    <row r="149" spans="1:47" s="134" customFormat="1" ht="12.95" customHeight="1" x14ac:dyDescent="0.2">
      <c r="A149" s="159" t="s">
        <v>138</v>
      </c>
      <c r="B149" s="164" t="s">
        <v>102</v>
      </c>
      <c r="C149" s="158">
        <v>43012.517</v>
      </c>
      <c r="D149" s="158" t="s">
        <v>82</v>
      </c>
      <c r="E149" s="69">
        <f t="shared" ref="E149:E211" si="61">+(C149-C$7)/C$8</f>
        <v>-1925.9965565995442</v>
      </c>
      <c r="F149" s="134">
        <f t="shared" si="57"/>
        <v>-1926</v>
      </c>
      <c r="G149" s="134">
        <f t="shared" ref="G149:G211" si="62">+C149-(C$7+F149*C$8)</f>
        <v>3.946400000131689E-3</v>
      </c>
      <c r="I149" s="134">
        <f>G149</f>
        <v>3.946400000131689E-3</v>
      </c>
      <c r="P149" s="134">
        <f t="shared" ref="P149:P211" si="63">+D$11+D$12*F149+D$13*F149^2</f>
        <v>-1.4293917625751747E-2</v>
      </c>
      <c r="Q149" s="185">
        <f t="shared" ref="Q149:Q211" si="64">+C149-15018.5</f>
        <v>27994.017</v>
      </c>
      <c r="S149" s="70">
        <v>0.1</v>
      </c>
      <c r="Z149" s="134">
        <f t="shared" ref="Z149:Z211" si="65">F149</f>
        <v>-1926</v>
      </c>
      <c r="AA149" s="134">
        <f t="shared" ref="AA149:AA211" si="66">AB$3+AB$4*Z149+AB$5*Z149^2+AH149</f>
        <v>-1.0048095986249488E-3</v>
      </c>
      <c r="AB149" s="134">
        <f t="shared" ref="AB149:AB211" si="67">IF(S149&lt;&gt;0,G149-AH149,-9999)</f>
        <v>-9.3427080269951092E-3</v>
      </c>
      <c r="AC149" s="134">
        <f t="shared" ref="AC149:AC211" si="68">+G149-P149</f>
        <v>1.8240317625883434E-2</v>
      </c>
      <c r="AD149" s="134">
        <f t="shared" si="54"/>
        <v>4.9512095987566378E-3</v>
      </c>
      <c r="AE149" s="134">
        <f t="shared" ref="AE149:AE211" si="69">+(G149-AA149)^2*S149</f>
        <v>2.4514476490819867E-6</v>
      </c>
      <c r="AF149" s="134">
        <f t="shared" si="55"/>
        <v>1.8240317625883434E-2</v>
      </c>
      <c r="AG149" s="70"/>
      <c r="AH149" s="134">
        <f t="shared" ref="AH149:AH211" si="70">$AB$6*($AB$11/AI149*AJ149+$AB$12)</f>
        <v>1.3289108027126798E-2</v>
      </c>
      <c r="AI149" s="134">
        <f t="shared" ref="AI149:AI211" si="71">1+$AB$7*COS(AL149)</f>
        <v>1.5066147958751701</v>
      </c>
      <c r="AJ149" s="134">
        <f t="shared" ref="AJ149:AJ211" si="72">SIN(AL149+RADIANS($AB$9))</f>
        <v>0.93813425214052804</v>
      </c>
      <c r="AK149" s="134">
        <f t="shared" ref="AK149:AK211" si="73">$AB$7*SIN(AL149)</f>
        <v>0.24143945972127132</v>
      </c>
      <c r="AL149" s="134">
        <f t="shared" ref="AL149:AL211" si="74">2*ATAN(AM149)</f>
        <v>0.44473182767605807</v>
      </c>
      <c r="AM149" s="134">
        <f t="shared" ref="AM149:AM211" si="75">SQRT((1+$AB$7)/(1-$AB$7))*TAN(AN149/2)</f>
        <v>0.22610496405523972</v>
      </c>
      <c r="AN149" s="134">
        <f t="shared" ref="AN149:AT164" si="76">$AU149+$AB$7*SIN(AO149)</f>
        <v>0.23860163201851403</v>
      </c>
      <c r="AO149" s="134">
        <f t="shared" si="76"/>
        <v>0.236957358950594</v>
      </c>
      <c r="AP149" s="134">
        <f t="shared" si="76"/>
        <v>0.2339443311820375</v>
      </c>
      <c r="AQ149" s="134">
        <f t="shared" si="76"/>
        <v>0.22842873329518981</v>
      </c>
      <c r="AR149" s="134">
        <f t="shared" si="76"/>
        <v>0.21835013447732887</v>
      </c>
      <c r="AS149" s="134">
        <f t="shared" si="76"/>
        <v>0.19999087487452852</v>
      </c>
      <c r="AT149" s="134">
        <f t="shared" si="76"/>
        <v>0.16671765625838902</v>
      </c>
      <c r="AU149" s="134">
        <f t="shared" ref="AU149:AU211" si="77">RADIANS($AB$9)+$AB$18*(F149-AB$15)</f>
        <v>0.10686084104258509</v>
      </c>
    </row>
    <row r="150" spans="1:47" s="134" customFormat="1" ht="12.95" customHeight="1" x14ac:dyDescent="0.2">
      <c r="A150" s="69" t="s">
        <v>139</v>
      </c>
      <c r="B150" s="74"/>
      <c r="C150" s="72">
        <v>43043.45</v>
      </c>
      <c r="D150" s="72"/>
      <c r="E150" s="69">
        <f t="shared" si="61"/>
        <v>-1899.0062093591707</v>
      </c>
      <c r="F150" s="134">
        <f t="shared" si="57"/>
        <v>-1899</v>
      </c>
      <c r="G150" s="134">
        <f t="shared" si="62"/>
        <v>-7.1164000037242658E-3</v>
      </c>
      <c r="I150" s="134">
        <f>G150</f>
        <v>-7.1164000037242658E-3</v>
      </c>
      <c r="P150" s="134">
        <f t="shared" si="63"/>
        <v>-1.4064832593848001E-2</v>
      </c>
      <c r="Q150" s="185">
        <f t="shared" si="64"/>
        <v>28024.949999999997</v>
      </c>
      <c r="S150" s="70">
        <v>0.1</v>
      </c>
      <c r="Z150" s="134">
        <f t="shared" si="65"/>
        <v>-1899</v>
      </c>
      <c r="AA150" s="134">
        <f t="shared" si="66"/>
        <v>-8.5663647811188084E-4</v>
      </c>
      <c r="AB150" s="134">
        <f t="shared" si="67"/>
        <v>-2.0324596119460386E-2</v>
      </c>
      <c r="AC150" s="134">
        <f t="shared" si="68"/>
        <v>6.9484325901237355E-3</v>
      </c>
      <c r="AD150" s="134">
        <f t="shared" ref="AD150:AD212" si="78">IF(S150&lt;&gt;0,G150-AA150,-9999)</f>
        <v>-6.259763525612385E-3</v>
      </c>
      <c r="AE150" s="134">
        <f t="shared" si="69"/>
        <v>3.9184639396587193E-6</v>
      </c>
      <c r="AF150" s="134">
        <f t="shared" ref="AF150:AF212" si="79">IF(S150&lt;&gt;0,G150-P150,-9999)</f>
        <v>6.9484325901237355E-3</v>
      </c>
      <c r="AG150" s="70"/>
      <c r="AH150" s="134">
        <f t="shared" si="70"/>
        <v>1.3208196115736121E-2</v>
      </c>
      <c r="AI150" s="134">
        <f t="shared" si="71"/>
        <v>1.4910048398792828</v>
      </c>
      <c r="AJ150" s="134">
        <f t="shared" si="72"/>
        <v>0.91535545055049483</v>
      </c>
      <c r="AK150" s="134">
        <f t="shared" si="73"/>
        <v>0.27178265457026429</v>
      </c>
      <c r="AL150" s="134">
        <f t="shared" si="74"/>
        <v>0.50554426968715804</v>
      </c>
      <c r="AM150" s="134">
        <f t="shared" si="75"/>
        <v>0.25829689708742198</v>
      </c>
      <c r="AN150" s="134">
        <f t="shared" si="76"/>
        <v>0.27218049015438395</v>
      </c>
      <c r="AO150" s="134">
        <f t="shared" si="76"/>
        <v>0.27037307214884015</v>
      </c>
      <c r="AP150" s="134">
        <f t="shared" si="76"/>
        <v>0.26703260199736262</v>
      </c>
      <c r="AQ150" s="134">
        <f t="shared" si="76"/>
        <v>0.26086673825660889</v>
      </c>
      <c r="AR150" s="134">
        <f t="shared" si="76"/>
        <v>0.24951214561409935</v>
      </c>
      <c r="AS150" s="134">
        <f t="shared" si="76"/>
        <v>0.22868682797634932</v>
      </c>
      <c r="AT150" s="134">
        <f t="shared" si="76"/>
        <v>0.19074511417647233</v>
      </c>
      <c r="AU150" s="134">
        <f t="shared" si="77"/>
        <v>0.12228757812306146</v>
      </c>
    </row>
    <row r="151" spans="1:47" s="134" customFormat="1" ht="12.95" customHeight="1" x14ac:dyDescent="0.2">
      <c r="A151" s="159" t="s">
        <v>140</v>
      </c>
      <c r="B151" s="164" t="s">
        <v>102</v>
      </c>
      <c r="C151" s="158">
        <v>43372.383999999998</v>
      </c>
      <c r="D151" s="158" t="s">
        <v>82</v>
      </c>
      <c r="E151" s="69">
        <f t="shared" si="61"/>
        <v>-1611.9974200672866</v>
      </c>
      <c r="F151" s="134">
        <f t="shared" si="57"/>
        <v>-1612</v>
      </c>
      <c r="G151" s="134">
        <f t="shared" si="62"/>
        <v>2.9567999954451807E-3</v>
      </c>
      <c r="I151" s="134">
        <f>G151</f>
        <v>2.9567999954451807E-3</v>
      </c>
      <c r="P151" s="134">
        <f t="shared" si="63"/>
        <v>-1.1684287435782164E-2</v>
      </c>
      <c r="Q151" s="185">
        <f t="shared" si="64"/>
        <v>28353.883999999998</v>
      </c>
      <c r="S151" s="70">
        <v>0.1</v>
      </c>
      <c r="Z151" s="134">
        <f t="shared" si="65"/>
        <v>-1612</v>
      </c>
      <c r="AA151" s="134">
        <f t="shared" si="66"/>
        <v>-5.4903954223228454E-5</v>
      </c>
      <c r="AB151" s="134">
        <f t="shared" si="67"/>
        <v>-8.6725834861137545E-3</v>
      </c>
      <c r="AC151" s="134">
        <f t="shared" si="68"/>
        <v>1.4641087431227344E-2</v>
      </c>
      <c r="AD151" s="134">
        <f t="shared" si="78"/>
        <v>3.0117039496684091E-3</v>
      </c>
      <c r="AE151" s="134">
        <f t="shared" si="69"/>
        <v>9.0703606804482957E-7</v>
      </c>
      <c r="AF151" s="134">
        <f t="shared" si="79"/>
        <v>1.4641087431227344E-2</v>
      </c>
      <c r="AG151" s="70"/>
      <c r="AH151" s="134">
        <f t="shared" si="70"/>
        <v>1.1629383481558935E-2</v>
      </c>
      <c r="AI151" s="134">
        <f t="shared" si="71"/>
        <v>1.2730082171954398</v>
      </c>
      <c r="AJ151" s="134">
        <f t="shared" si="72"/>
        <v>0.56396533776631608</v>
      </c>
      <c r="AK151" s="134">
        <f t="shared" si="73"/>
        <v>0.49032446140683966</v>
      </c>
      <c r="AL151" s="134">
        <f t="shared" si="74"/>
        <v>1.0627542982282283</v>
      </c>
      <c r="AM151" s="134">
        <f t="shared" si="75"/>
        <v>0.58776843034636506</v>
      </c>
      <c r="AN151" s="134">
        <f t="shared" si="76"/>
        <v>0.60414173602671584</v>
      </c>
      <c r="AO151" s="134">
        <f t="shared" si="76"/>
        <v>0.60214591240086857</v>
      </c>
      <c r="AP151" s="134">
        <f t="shared" si="76"/>
        <v>0.59783700177520549</v>
      </c>
      <c r="AQ151" s="134">
        <f t="shared" si="76"/>
        <v>0.58857696073398169</v>
      </c>
      <c r="AR151" s="134">
        <f t="shared" si="76"/>
        <v>0.56886688238770444</v>
      </c>
      <c r="AS151" s="134">
        <f t="shared" si="76"/>
        <v>0.52771066369738606</v>
      </c>
      <c r="AT151" s="134">
        <f t="shared" si="76"/>
        <v>0.44473799468604713</v>
      </c>
      <c r="AU151" s="134">
        <f t="shared" si="77"/>
        <v>0.28626807968219925</v>
      </c>
    </row>
    <row r="152" spans="1:47" s="134" customFormat="1" ht="12.95" customHeight="1" x14ac:dyDescent="0.2">
      <c r="A152" s="72" t="s">
        <v>141</v>
      </c>
      <c r="B152" s="74"/>
      <c r="C152" s="72">
        <v>43728.799299999999</v>
      </c>
      <c r="D152" s="72">
        <v>1E-3</v>
      </c>
      <c r="E152" s="69">
        <f t="shared" si="61"/>
        <v>-1301.0100373762195</v>
      </c>
      <c r="F152" s="134">
        <f t="shared" si="57"/>
        <v>-1301</v>
      </c>
      <c r="G152" s="134">
        <f t="shared" si="62"/>
        <v>-1.1503600006108172E-2</v>
      </c>
      <c r="J152" s="134">
        <f>G152</f>
        <v>-1.1503600006108172E-2</v>
      </c>
      <c r="P152" s="134">
        <f t="shared" si="63"/>
        <v>-9.2172354121538673E-3</v>
      </c>
      <c r="Q152" s="185">
        <f t="shared" si="64"/>
        <v>28710.299299999999</v>
      </c>
      <c r="S152" s="70">
        <v>1</v>
      </c>
      <c r="Z152" s="134">
        <f t="shared" si="65"/>
        <v>-1301</v>
      </c>
      <c r="AA152" s="134">
        <f t="shared" si="66"/>
        <v>-1.2391784435021765E-4</v>
      </c>
      <c r="AB152" s="134">
        <f t="shared" si="67"/>
        <v>-2.059691757391182E-2</v>
      </c>
      <c r="AC152" s="134">
        <f t="shared" si="68"/>
        <v>-2.2863645939543049E-3</v>
      </c>
      <c r="AD152" s="134">
        <f t="shared" si="78"/>
        <v>-1.1379682161757955E-2</v>
      </c>
      <c r="AE152" s="134">
        <f t="shared" si="69"/>
        <v>1.294971661026322E-4</v>
      </c>
      <c r="AF152" s="134">
        <f t="shared" si="79"/>
        <v>-2.2863645939543049E-3</v>
      </c>
      <c r="AG152" s="70"/>
      <c r="AH152" s="134">
        <f t="shared" si="70"/>
        <v>9.0933175678036497E-3</v>
      </c>
      <c r="AI152" s="134">
        <f t="shared" si="71"/>
        <v>1.0484601530262838</v>
      </c>
      <c r="AJ152" s="134">
        <f t="shared" si="72"/>
        <v>0.1766634512947089</v>
      </c>
      <c r="AK152" s="134">
        <f t="shared" si="73"/>
        <v>0.55910927168024049</v>
      </c>
      <c r="AL152" s="134">
        <f t="shared" si="74"/>
        <v>1.4843385455458635</v>
      </c>
      <c r="AM152" s="134">
        <f t="shared" si="75"/>
        <v>0.91707530027140127</v>
      </c>
      <c r="AN152" s="134">
        <f t="shared" si="76"/>
        <v>0.90507658768424315</v>
      </c>
      <c r="AO152" s="134">
        <f t="shared" si="76"/>
        <v>0.90433466050012545</v>
      </c>
      <c r="AP152" s="134">
        <f t="shared" si="76"/>
        <v>0.90219908259856152</v>
      </c>
      <c r="AQ152" s="134">
        <f t="shared" si="76"/>
        <v>0.89608393675266163</v>
      </c>
      <c r="AR152" s="134">
        <f t="shared" si="76"/>
        <v>0.87882578912550846</v>
      </c>
      <c r="AS152" s="134">
        <f t="shared" si="76"/>
        <v>0.83193856431923785</v>
      </c>
      <c r="AT152" s="134">
        <f t="shared" si="76"/>
        <v>0.71509736158804049</v>
      </c>
      <c r="AU152" s="134">
        <f t="shared" si="77"/>
        <v>0.4639612364239829</v>
      </c>
    </row>
    <row r="153" spans="1:47" s="134" customFormat="1" ht="12.95" customHeight="1" x14ac:dyDescent="0.2">
      <c r="A153" s="159" t="s">
        <v>141</v>
      </c>
      <c r="B153" s="164" t="s">
        <v>102</v>
      </c>
      <c r="C153" s="158">
        <v>43728.809300000001</v>
      </c>
      <c r="D153" s="158" t="s">
        <v>82</v>
      </c>
      <c r="E153" s="69">
        <f t="shared" si="61"/>
        <v>-1301.0013119544221</v>
      </c>
      <c r="F153" s="134">
        <f t="shared" si="57"/>
        <v>-1301</v>
      </c>
      <c r="G153" s="134">
        <f t="shared" si="62"/>
        <v>-1.5036000040709041E-3</v>
      </c>
      <c r="J153" s="134">
        <f>G153</f>
        <v>-1.5036000040709041E-3</v>
      </c>
      <c r="P153" s="134">
        <f t="shared" si="63"/>
        <v>-9.2172354121538673E-3</v>
      </c>
      <c r="Q153" s="185">
        <f t="shared" si="64"/>
        <v>28710.309300000001</v>
      </c>
      <c r="S153" s="70">
        <v>1</v>
      </c>
      <c r="Z153" s="134">
        <f t="shared" si="65"/>
        <v>-1301</v>
      </c>
      <c r="AA153" s="134">
        <f t="shared" si="66"/>
        <v>-1.2391784435021765E-4</v>
      </c>
      <c r="AB153" s="134">
        <f t="shared" si="67"/>
        <v>-1.0596917571874554E-2</v>
      </c>
      <c r="AC153" s="134">
        <f t="shared" si="68"/>
        <v>7.7136354080829632E-3</v>
      </c>
      <c r="AD153" s="134">
        <f t="shared" si="78"/>
        <v>-1.3796821597206865E-3</v>
      </c>
      <c r="AE153" s="134">
        <f t="shared" si="69"/>
        <v>1.9035228618515378E-6</v>
      </c>
      <c r="AF153" s="134">
        <f t="shared" si="79"/>
        <v>7.7136354080829632E-3</v>
      </c>
      <c r="AG153" s="70"/>
      <c r="AH153" s="134">
        <f t="shared" si="70"/>
        <v>9.0933175678036497E-3</v>
      </c>
      <c r="AI153" s="134">
        <f t="shared" si="71"/>
        <v>1.0484601530262838</v>
      </c>
      <c r="AJ153" s="134">
        <f t="shared" si="72"/>
        <v>0.1766634512947089</v>
      </c>
      <c r="AK153" s="134">
        <f t="shared" si="73"/>
        <v>0.55910927168024049</v>
      </c>
      <c r="AL153" s="134">
        <f t="shared" si="74"/>
        <v>1.4843385455458635</v>
      </c>
      <c r="AM153" s="134">
        <f t="shared" si="75"/>
        <v>0.91707530027140127</v>
      </c>
      <c r="AN153" s="134">
        <f t="shared" si="76"/>
        <v>0.90507658768424315</v>
      </c>
      <c r="AO153" s="134">
        <f t="shared" si="76"/>
        <v>0.90433466050012545</v>
      </c>
      <c r="AP153" s="134">
        <f t="shared" si="76"/>
        <v>0.90219908259856152</v>
      </c>
      <c r="AQ153" s="134">
        <f t="shared" si="76"/>
        <v>0.89608393675266163</v>
      </c>
      <c r="AR153" s="134">
        <f t="shared" si="76"/>
        <v>0.87882578912550846</v>
      </c>
      <c r="AS153" s="134">
        <f t="shared" si="76"/>
        <v>0.83193856431923785</v>
      </c>
      <c r="AT153" s="134">
        <f t="shared" si="76"/>
        <v>0.71509736158804049</v>
      </c>
      <c r="AU153" s="134">
        <f t="shared" si="77"/>
        <v>0.4639612364239829</v>
      </c>
    </row>
    <row r="154" spans="1:47" s="134" customFormat="1" ht="12.95" customHeight="1" x14ac:dyDescent="0.2">
      <c r="A154" s="159" t="s">
        <v>142</v>
      </c>
      <c r="B154" s="164" t="s">
        <v>102</v>
      </c>
      <c r="C154" s="158">
        <v>43757.478000000003</v>
      </c>
      <c r="D154" s="158" t="s">
        <v>82</v>
      </c>
      <c r="E154" s="69">
        <f t="shared" si="61"/>
        <v>-1275.9866619712254</v>
      </c>
      <c r="F154" s="134">
        <f t="shared" si="57"/>
        <v>-1276</v>
      </c>
      <c r="G154" s="134">
        <f t="shared" si="62"/>
        <v>1.528639999742154E-2</v>
      </c>
      <c r="I154" s="134">
        <f>G154</f>
        <v>1.528639999742154E-2</v>
      </c>
      <c r="P154" s="134">
        <f t="shared" si="63"/>
        <v>-9.0240034298461787E-3</v>
      </c>
      <c r="Q154" s="185">
        <f t="shared" si="64"/>
        <v>28738.978000000003</v>
      </c>
      <c r="S154" s="70">
        <v>0.1</v>
      </c>
      <c r="Z154" s="134">
        <f t="shared" si="65"/>
        <v>-1276</v>
      </c>
      <c r="AA154" s="134">
        <f t="shared" si="66"/>
        <v>-1.4894490413941419E-4</v>
      </c>
      <c r="AB154" s="134">
        <f t="shared" si="67"/>
        <v>6.4113414717147758E-3</v>
      </c>
      <c r="AC154" s="134">
        <f t="shared" si="68"/>
        <v>2.4310403427267719E-2</v>
      </c>
      <c r="AD154" s="134">
        <f t="shared" si="78"/>
        <v>1.5435344901560955E-2</v>
      </c>
      <c r="AE154" s="134">
        <f t="shared" si="69"/>
        <v>2.3824987223014377E-5</v>
      </c>
      <c r="AF154" s="134">
        <f t="shared" si="79"/>
        <v>2.4310403427267719E-2</v>
      </c>
      <c r="AG154" s="70"/>
      <c r="AH154" s="134">
        <f t="shared" si="70"/>
        <v>8.8750585257067645E-3</v>
      </c>
      <c r="AI154" s="134">
        <f t="shared" si="71"/>
        <v>1.0331487197069917</v>
      </c>
      <c r="AJ154" s="134">
        <f t="shared" si="72"/>
        <v>0.14967460275431985</v>
      </c>
      <c r="AK154" s="134">
        <f t="shared" si="73"/>
        <v>0.56022560320992754</v>
      </c>
      <c r="AL154" s="134">
        <f t="shared" si="74"/>
        <v>1.511694931492011</v>
      </c>
      <c r="AM154" s="134">
        <f t="shared" si="75"/>
        <v>0.94257872811303811</v>
      </c>
      <c r="AN154" s="134">
        <f t="shared" si="76"/>
        <v>0.92683148300275908</v>
      </c>
      <c r="AO154" s="134">
        <f t="shared" si="76"/>
        <v>0.92617307508539493</v>
      </c>
      <c r="AP154" s="134">
        <f t="shared" si="76"/>
        <v>0.9242231842972467</v>
      </c>
      <c r="AQ154" s="134">
        <f t="shared" si="76"/>
        <v>0.91847783265254768</v>
      </c>
      <c r="AR154" s="134">
        <f t="shared" si="76"/>
        <v>0.90179432737764065</v>
      </c>
      <c r="AS154" s="134">
        <f t="shared" si="76"/>
        <v>0.8552166048889327</v>
      </c>
      <c r="AT154" s="134">
        <f t="shared" si="76"/>
        <v>0.73652435704021146</v>
      </c>
      <c r="AU154" s="134">
        <f t="shared" si="77"/>
        <v>0.47824525223923886</v>
      </c>
    </row>
    <row r="155" spans="1:47" s="134" customFormat="1" ht="12.95" customHeight="1" x14ac:dyDescent="0.2">
      <c r="A155" s="159" t="s">
        <v>143</v>
      </c>
      <c r="B155" s="164" t="s">
        <v>102</v>
      </c>
      <c r="C155" s="158">
        <v>43795.283000000003</v>
      </c>
      <c r="D155" s="158" t="s">
        <v>82</v>
      </c>
      <c r="E155" s="69">
        <f t="shared" si="61"/>
        <v>-1243.0002048729027</v>
      </c>
      <c r="F155" s="134">
        <f t="shared" ref="F155:F217" si="80">ROUND(2*E155,0)/2</f>
        <v>-1243</v>
      </c>
      <c r="G155" s="134">
        <f t="shared" si="62"/>
        <v>-2.347999979974702E-4</v>
      </c>
      <c r="I155" s="134">
        <f>G155</f>
        <v>-2.347999979974702E-4</v>
      </c>
      <c r="P155" s="134">
        <f t="shared" si="63"/>
        <v>-8.7700956609622575E-3</v>
      </c>
      <c r="Q155" s="185">
        <f t="shared" si="64"/>
        <v>28776.783000000003</v>
      </c>
      <c r="S155" s="70">
        <v>0.1</v>
      </c>
      <c r="Z155" s="134">
        <f t="shared" si="65"/>
        <v>-1243</v>
      </c>
      <c r="AA155" s="134">
        <f t="shared" si="66"/>
        <v>-1.8446826198852649E-4</v>
      </c>
      <c r="AB155" s="134">
        <f t="shared" si="67"/>
        <v>-8.8204273969712012E-3</v>
      </c>
      <c r="AC155" s="134">
        <f t="shared" si="68"/>
        <v>8.5352956629647873E-3</v>
      </c>
      <c r="AD155" s="134">
        <f t="shared" si="78"/>
        <v>-5.0331736008943709E-5</v>
      </c>
      <c r="AE155" s="134">
        <f t="shared" si="69"/>
        <v>2.5332836496740009E-10</v>
      </c>
      <c r="AF155" s="134">
        <f t="shared" si="79"/>
        <v>8.5352956629647873E-3</v>
      </c>
      <c r="AG155" s="70"/>
      <c r="AH155" s="134">
        <f t="shared" si="70"/>
        <v>8.585627398973731E-3</v>
      </c>
      <c r="AI155" s="134">
        <f t="shared" si="71"/>
        <v>1.0135811073177012</v>
      </c>
      <c r="AJ155" s="134">
        <f t="shared" si="72"/>
        <v>0.11508444800593726</v>
      </c>
      <c r="AK155" s="134">
        <f t="shared" si="73"/>
        <v>0.56104110155510434</v>
      </c>
      <c r="AL155" s="134">
        <f t="shared" si="74"/>
        <v>1.5465940794535784</v>
      </c>
      <c r="AM155" s="134">
        <f t="shared" si="75"/>
        <v>0.97608597195704205</v>
      </c>
      <c r="AN155" s="134">
        <f t="shared" si="76"/>
        <v>0.95505799188735996</v>
      </c>
      <c r="AO155" s="134">
        <f t="shared" si="76"/>
        <v>0.95450076909635428</v>
      </c>
      <c r="AP155" s="134">
        <f t="shared" si="76"/>
        <v>0.95278506839894406</v>
      </c>
      <c r="AQ155" s="134">
        <f t="shared" si="76"/>
        <v>0.9475281790021477</v>
      </c>
      <c r="AR155" s="134">
        <f t="shared" si="76"/>
        <v>0.93165467846957695</v>
      </c>
      <c r="AS155" s="134">
        <f t="shared" si="76"/>
        <v>0.88564518503750445</v>
      </c>
      <c r="AT155" s="134">
        <f t="shared" si="76"/>
        <v>0.76472706543591418</v>
      </c>
      <c r="AU155" s="134">
        <f t="shared" si="77"/>
        <v>0.49710015311537659</v>
      </c>
    </row>
    <row r="156" spans="1:47" s="134" customFormat="1" ht="12.95" customHeight="1" x14ac:dyDescent="0.2">
      <c r="A156" s="72" t="s">
        <v>144</v>
      </c>
      <c r="B156" s="74"/>
      <c r="C156" s="72">
        <v>44089.820099999997</v>
      </c>
      <c r="D156" s="72"/>
      <c r="E156" s="69">
        <f t="shared" si="61"/>
        <v>-986.00416167718379</v>
      </c>
      <c r="F156" s="134">
        <f t="shared" si="80"/>
        <v>-986</v>
      </c>
      <c r="G156" s="134">
        <f t="shared" si="62"/>
        <v>-4.7696000037831254E-3</v>
      </c>
      <c r="J156" s="134">
        <f t="shared" ref="J156:J161" si="81">G156</f>
        <v>-4.7696000037831254E-3</v>
      </c>
      <c r="P156" s="134">
        <f t="shared" si="63"/>
        <v>-6.8378019873649781E-3</v>
      </c>
      <c r="Q156" s="185">
        <f t="shared" si="64"/>
        <v>29071.320099999997</v>
      </c>
      <c r="S156" s="70">
        <v>1</v>
      </c>
      <c r="Z156" s="134">
        <f t="shared" si="65"/>
        <v>-986</v>
      </c>
      <c r="AA156" s="134">
        <f t="shared" si="66"/>
        <v>-5.1948843956175789E-4</v>
      </c>
      <c r="AB156" s="134">
        <f t="shared" si="67"/>
        <v>-1.1087913551586346E-2</v>
      </c>
      <c r="AC156" s="134">
        <f t="shared" si="68"/>
        <v>2.0682019835818527E-3</v>
      </c>
      <c r="AD156" s="134">
        <f t="shared" si="78"/>
        <v>-4.2501115642213675E-3</v>
      </c>
      <c r="AE156" s="134">
        <f t="shared" si="69"/>
        <v>1.8063448308328201E-5</v>
      </c>
      <c r="AF156" s="134">
        <f t="shared" si="79"/>
        <v>2.0682019835818527E-3</v>
      </c>
      <c r="AG156" s="70"/>
      <c r="AH156" s="134">
        <f t="shared" si="70"/>
        <v>6.3183135478032202E-3</v>
      </c>
      <c r="AI156" s="134">
        <f t="shared" si="71"/>
        <v>0.88410648467381447</v>
      </c>
      <c r="AJ156" s="134">
        <f t="shared" si="72"/>
        <v>-0.11660124866650333</v>
      </c>
      <c r="AK156" s="134">
        <f t="shared" si="73"/>
        <v>0.54910860238706793</v>
      </c>
      <c r="AL156" s="134">
        <f t="shared" si="74"/>
        <v>1.7788011854726526</v>
      </c>
      <c r="AM156" s="134">
        <f t="shared" si="75"/>
        <v>1.2330875324474733</v>
      </c>
      <c r="AN156" s="134">
        <f t="shared" si="76"/>
        <v>1.1579775061685154</v>
      </c>
      <c r="AO156" s="134">
        <f t="shared" si="76"/>
        <v>1.1578757186361033</v>
      </c>
      <c r="AP156" s="134">
        <f t="shared" si="76"/>
        <v>1.157423972268395</v>
      </c>
      <c r="AQ156" s="134">
        <f t="shared" si="76"/>
        <v>1.1554246503820425</v>
      </c>
      <c r="AR156" s="134">
        <f t="shared" si="76"/>
        <v>1.1466827171942762</v>
      </c>
      <c r="AS156" s="134">
        <f t="shared" si="76"/>
        <v>1.1102881740755666</v>
      </c>
      <c r="AT156" s="134">
        <f t="shared" si="76"/>
        <v>0.98086004977097663</v>
      </c>
      <c r="AU156" s="134">
        <f t="shared" si="77"/>
        <v>0.64393983569620739</v>
      </c>
    </row>
    <row r="157" spans="1:47" s="134" customFormat="1" ht="12.95" customHeight="1" x14ac:dyDescent="0.2">
      <c r="A157" s="159" t="s">
        <v>145</v>
      </c>
      <c r="B157" s="164" t="s">
        <v>102</v>
      </c>
      <c r="C157" s="158">
        <v>44089.826999999997</v>
      </c>
      <c r="D157" s="158" t="s">
        <v>82</v>
      </c>
      <c r="E157" s="69">
        <f t="shared" si="61"/>
        <v>-985.99814113614445</v>
      </c>
      <c r="F157" s="134">
        <f t="shared" si="80"/>
        <v>-986</v>
      </c>
      <c r="G157" s="134">
        <f t="shared" si="62"/>
        <v>2.1303999965311959E-3</v>
      </c>
      <c r="J157" s="134">
        <f t="shared" si="81"/>
        <v>2.1303999965311959E-3</v>
      </c>
      <c r="P157" s="134">
        <f t="shared" si="63"/>
        <v>-6.8378019873649781E-3</v>
      </c>
      <c r="Q157" s="185">
        <f t="shared" si="64"/>
        <v>29071.326999999997</v>
      </c>
      <c r="S157" s="70">
        <v>1</v>
      </c>
      <c r="Z157" s="134">
        <f t="shared" si="65"/>
        <v>-986</v>
      </c>
      <c r="AA157" s="134">
        <f t="shared" si="66"/>
        <v>-5.1948843956175789E-4</v>
      </c>
      <c r="AB157" s="134">
        <f t="shared" si="67"/>
        <v>-4.1879135512720243E-3</v>
      </c>
      <c r="AC157" s="134">
        <f t="shared" si="68"/>
        <v>8.9682019838961749E-3</v>
      </c>
      <c r="AD157" s="134">
        <f t="shared" si="78"/>
        <v>2.6498884360929538E-3</v>
      </c>
      <c r="AE157" s="134">
        <f t="shared" si="69"/>
        <v>7.0219087237391608E-6</v>
      </c>
      <c r="AF157" s="134">
        <f t="shared" si="79"/>
        <v>8.9682019838961749E-3</v>
      </c>
      <c r="AG157" s="70"/>
      <c r="AH157" s="134">
        <f t="shared" si="70"/>
        <v>6.3183135478032202E-3</v>
      </c>
      <c r="AI157" s="134">
        <f t="shared" si="71"/>
        <v>0.88410648467381447</v>
      </c>
      <c r="AJ157" s="134">
        <f t="shared" si="72"/>
        <v>-0.11660124866650333</v>
      </c>
      <c r="AK157" s="134">
        <f t="shared" si="73"/>
        <v>0.54910860238706793</v>
      </c>
      <c r="AL157" s="134">
        <f t="shared" si="74"/>
        <v>1.7788011854726526</v>
      </c>
      <c r="AM157" s="134">
        <f t="shared" si="75"/>
        <v>1.2330875324474733</v>
      </c>
      <c r="AN157" s="134">
        <f t="shared" si="76"/>
        <v>1.1579775061685154</v>
      </c>
      <c r="AO157" s="134">
        <f t="shared" si="76"/>
        <v>1.1578757186361033</v>
      </c>
      <c r="AP157" s="134">
        <f t="shared" si="76"/>
        <v>1.157423972268395</v>
      </c>
      <c r="AQ157" s="134">
        <f t="shared" si="76"/>
        <v>1.1554246503820425</v>
      </c>
      <c r="AR157" s="134">
        <f t="shared" si="76"/>
        <v>1.1466827171942762</v>
      </c>
      <c r="AS157" s="134">
        <f t="shared" si="76"/>
        <v>1.1102881740755666</v>
      </c>
      <c r="AT157" s="134">
        <f t="shared" si="76"/>
        <v>0.98086004977097663</v>
      </c>
      <c r="AU157" s="134">
        <f t="shared" si="77"/>
        <v>0.64393983569620739</v>
      </c>
    </row>
    <row r="158" spans="1:47" s="134" customFormat="1" ht="12.95" customHeight="1" x14ac:dyDescent="0.2">
      <c r="A158" s="72" t="s">
        <v>144</v>
      </c>
      <c r="B158" s="74"/>
      <c r="C158" s="72">
        <v>44128.785300000003</v>
      </c>
      <c r="D158" s="72"/>
      <c r="E158" s="69">
        <f t="shared" si="61"/>
        <v>-952.00538114212861</v>
      </c>
      <c r="F158" s="134">
        <f t="shared" si="80"/>
        <v>-952</v>
      </c>
      <c r="G158" s="134">
        <f t="shared" si="62"/>
        <v>-6.1672000010730699E-3</v>
      </c>
      <c r="J158" s="134">
        <f t="shared" si="81"/>
        <v>-6.1672000010730699E-3</v>
      </c>
      <c r="P158" s="134">
        <f t="shared" si="63"/>
        <v>-6.5881561445519567E-3</v>
      </c>
      <c r="Q158" s="185">
        <f t="shared" si="64"/>
        <v>29110.285300000003</v>
      </c>
      <c r="S158" s="70">
        <v>1</v>
      </c>
      <c r="Z158" s="134">
        <f t="shared" si="65"/>
        <v>-952</v>
      </c>
      <c r="AA158" s="134">
        <f t="shared" si="66"/>
        <v>-5.6760937279664615E-4</v>
      </c>
      <c r="AB158" s="134">
        <f t="shared" si="67"/>
        <v>-1.218774677282838E-2</v>
      </c>
      <c r="AC158" s="134">
        <f t="shared" si="68"/>
        <v>4.2095614347888687E-4</v>
      </c>
      <c r="AD158" s="134">
        <f t="shared" si="78"/>
        <v>-5.5995906282764237E-3</v>
      </c>
      <c r="AE158" s="134">
        <f t="shared" si="69"/>
        <v>3.1355415204281154E-5</v>
      </c>
      <c r="AF158" s="134">
        <f t="shared" si="79"/>
        <v>4.2095614347888687E-4</v>
      </c>
      <c r="AG158" s="70"/>
      <c r="AH158" s="134">
        <f t="shared" si="70"/>
        <v>6.0205467717553106E-3</v>
      </c>
      <c r="AI158" s="134">
        <f t="shared" si="71"/>
        <v>0.86967828870869679</v>
      </c>
      <c r="AJ158" s="134">
        <f t="shared" si="72"/>
        <v>-0.14272998128676351</v>
      </c>
      <c r="AK158" s="134">
        <f t="shared" si="73"/>
        <v>0.54586428320256131</v>
      </c>
      <c r="AL158" s="134">
        <f t="shared" si="74"/>
        <v>1.8051531823126994</v>
      </c>
      <c r="AM158" s="134">
        <f t="shared" si="75"/>
        <v>1.2668481686896771</v>
      </c>
      <c r="AN158" s="134">
        <f t="shared" si="76"/>
        <v>1.1828512522669996</v>
      </c>
      <c r="AO158" s="134">
        <f t="shared" si="76"/>
        <v>1.1827749212039655</v>
      </c>
      <c r="AP158" s="134">
        <f t="shared" si="76"/>
        <v>1.1824155973387751</v>
      </c>
      <c r="AQ158" s="134">
        <f t="shared" si="76"/>
        <v>1.1807283228503658</v>
      </c>
      <c r="AR158" s="134">
        <f t="shared" si="76"/>
        <v>1.1728961825296591</v>
      </c>
      <c r="AS158" s="134">
        <f t="shared" si="76"/>
        <v>1.1382963948188496</v>
      </c>
      <c r="AT158" s="134">
        <f t="shared" si="76"/>
        <v>1.0089410199807534</v>
      </c>
      <c r="AU158" s="134">
        <f t="shared" si="77"/>
        <v>0.66336609720495543</v>
      </c>
    </row>
    <row r="159" spans="1:47" s="134" customFormat="1" ht="12.95" customHeight="1" x14ac:dyDescent="0.2">
      <c r="A159" s="159" t="s">
        <v>145</v>
      </c>
      <c r="B159" s="164" t="s">
        <v>102</v>
      </c>
      <c r="C159" s="158">
        <v>44128.792500000003</v>
      </c>
      <c r="D159" s="158" t="s">
        <v>82</v>
      </c>
      <c r="E159" s="69">
        <f t="shared" si="61"/>
        <v>-951.99909883843577</v>
      </c>
      <c r="F159" s="134">
        <f t="shared" si="80"/>
        <v>-952</v>
      </c>
      <c r="G159" s="134">
        <f t="shared" si="62"/>
        <v>1.0327999989385717E-3</v>
      </c>
      <c r="J159" s="134">
        <f t="shared" si="81"/>
        <v>1.0327999989385717E-3</v>
      </c>
      <c r="P159" s="134">
        <f t="shared" si="63"/>
        <v>-6.5881561445519567E-3</v>
      </c>
      <c r="Q159" s="185">
        <f t="shared" si="64"/>
        <v>29110.292500000003</v>
      </c>
      <c r="S159" s="70">
        <v>1</v>
      </c>
      <c r="Z159" s="134">
        <f t="shared" si="65"/>
        <v>-952</v>
      </c>
      <c r="AA159" s="134">
        <f t="shared" si="66"/>
        <v>-5.6760937279664615E-4</v>
      </c>
      <c r="AB159" s="134">
        <f t="shared" si="67"/>
        <v>-4.9877467728167389E-3</v>
      </c>
      <c r="AC159" s="134">
        <f t="shared" si="68"/>
        <v>7.6209561434905284E-3</v>
      </c>
      <c r="AD159" s="134">
        <f t="shared" si="78"/>
        <v>1.6004093717352178E-3</v>
      </c>
      <c r="AE159" s="134">
        <f t="shared" si="69"/>
        <v>2.5613101571379146E-6</v>
      </c>
      <c r="AF159" s="134">
        <f t="shared" si="79"/>
        <v>7.6209561434905284E-3</v>
      </c>
      <c r="AG159" s="70"/>
      <c r="AH159" s="134">
        <f t="shared" si="70"/>
        <v>6.0205467717553106E-3</v>
      </c>
      <c r="AI159" s="134">
        <f t="shared" si="71"/>
        <v>0.86967828870869679</v>
      </c>
      <c r="AJ159" s="134">
        <f t="shared" si="72"/>
        <v>-0.14272998128676351</v>
      </c>
      <c r="AK159" s="134">
        <f t="shared" si="73"/>
        <v>0.54586428320256131</v>
      </c>
      <c r="AL159" s="134">
        <f t="shared" si="74"/>
        <v>1.8051531823126994</v>
      </c>
      <c r="AM159" s="134">
        <f t="shared" si="75"/>
        <v>1.2668481686896771</v>
      </c>
      <c r="AN159" s="134">
        <f t="shared" si="76"/>
        <v>1.1828512522669996</v>
      </c>
      <c r="AO159" s="134">
        <f t="shared" si="76"/>
        <v>1.1827749212039655</v>
      </c>
      <c r="AP159" s="134">
        <f t="shared" si="76"/>
        <v>1.1824155973387751</v>
      </c>
      <c r="AQ159" s="134">
        <f t="shared" si="76"/>
        <v>1.1807283228503658</v>
      </c>
      <c r="AR159" s="134">
        <f t="shared" si="76"/>
        <v>1.1728961825296591</v>
      </c>
      <c r="AS159" s="134">
        <f t="shared" si="76"/>
        <v>1.1382963948188496</v>
      </c>
      <c r="AT159" s="134">
        <f t="shared" si="76"/>
        <v>1.0089410199807534</v>
      </c>
      <c r="AU159" s="134">
        <f t="shared" si="77"/>
        <v>0.66336609720495543</v>
      </c>
    </row>
    <row r="160" spans="1:47" s="134" customFormat="1" ht="12.95" customHeight="1" x14ac:dyDescent="0.2">
      <c r="A160" s="72" t="s">
        <v>144</v>
      </c>
      <c r="B160" s="74"/>
      <c r="C160" s="72">
        <v>44136.8079</v>
      </c>
      <c r="D160" s="72"/>
      <c r="E160" s="69">
        <f t="shared" si="61"/>
        <v>-945.00532425238157</v>
      </c>
      <c r="F160" s="134">
        <f t="shared" si="80"/>
        <v>-945</v>
      </c>
      <c r="G160" s="134">
        <f t="shared" si="62"/>
        <v>-6.1019999993732199E-3</v>
      </c>
      <c r="J160" s="134">
        <f t="shared" si="81"/>
        <v>-6.1019999993732199E-3</v>
      </c>
      <c r="P160" s="134">
        <f t="shared" si="63"/>
        <v>-6.5369321776710017E-3</v>
      </c>
      <c r="Q160" s="185">
        <f t="shared" si="64"/>
        <v>29118.3079</v>
      </c>
      <c r="S160" s="70">
        <v>1</v>
      </c>
      <c r="Z160" s="134">
        <f t="shared" si="65"/>
        <v>-945</v>
      </c>
      <c r="AA160" s="134">
        <f t="shared" si="66"/>
        <v>-5.7754728268825072E-4</v>
      </c>
      <c r="AB160" s="134">
        <f t="shared" si="67"/>
        <v>-1.2061384894355971E-2</v>
      </c>
      <c r="AC160" s="134">
        <f t="shared" si="68"/>
        <v>4.3493217829778177E-4</v>
      </c>
      <c r="AD160" s="134">
        <f t="shared" si="78"/>
        <v>-5.5244527166849692E-3</v>
      </c>
      <c r="AE160" s="134">
        <f t="shared" si="69"/>
        <v>3.0519577818887935E-5</v>
      </c>
      <c r="AF160" s="134">
        <f t="shared" si="79"/>
        <v>4.3493217829778177E-4</v>
      </c>
      <c r="AG160" s="70"/>
      <c r="AH160" s="134">
        <f t="shared" si="70"/>
        <v>5.959384894982751E-3</v>
      </c>
      <c r="AI160" s="134">
        <f t="shared" si="71"/>
        <v>0.86677677726161939</v>
      </c>
      <c r="AJ160" s="134">
        <f t="shared" si="72"/>
        <v>-0.14799232828899311</v>
      </c>
      <c r="AK160" s="134">
        <f t="shared" si="73"/>
        <v>0.54516340397475294</v>
      </c>
      <c r="AL160" s="134">
        <f t="shared" si="74"/>
        <v>1.8104720291959269</v>
      </c>
      <c r="AM160" s="134">
        <f t="shared" si="75"/>
        <v>1.2737991470306123</v>
      </c>
      <c r="AN160" s="134">
        <f t="shared" si="76"/>
        <v>1.1879216862594333</v>
      </c>
      <c r="AO160" s="134">
        <f t="shared" si="76"/>
        <v>1.1878499063508015</v>
      </c>
      <c r="AP160" s="134">
        <f t="shared" si="76"/>
        <v>1.1875077491223536</v>
      </c>
      <c r="AQ160" s="134">
        <f t="shared" si="76"/>
        <v>1.1858807432003537</v>
      </c>
      <c r="AR160" s="134">
        <f t="shared" si="76"/>
        <v>1.1782317727817109</v>
      </c>
      <c r="AS160" s="134">
        <f t="shared" si="76"/>
        <v>1.1440117604358391</v>
      </c>
      <c r="AT160" s="134">
        <f t="shared" si="76"/>
        <v>1.0147063143409105</v>
      </c>
      <c r="AU160" s="134">
        <f t="shared" si="77"/>
        <v>0.6673656216332271</v>
      </c>
    </row>
    <row r="161" spans="1:47" s="134" customFormat="1" ht="12.95" customHeight="1" x14ac:dyDescent="0.2">
      <c r="A161" s="159" t="s">
        <v>145</v>
      </c>
      <c r="B161" s="164" t="s">
        <v>102</v>
      </c>
      <c r="C161" s="158">
        <v>44136.814899999998</v>
      </c>
      <c r="D161" s="158" t="s">
        <v>82</v>
      </c>
      <c r="E161" s="69">
        <f t="shared" si="61"/>
        <v>-944.99921645712652</v>
      </c>
      <c r="F161" s="134">
        <f t="shared" si="80"/>
        <v>-945</v>
      </c>
      <c r="G161" s="134">
        <f t="shared" si="62"/>
        <v>8.9799999841488898E-4</v>
      </c>
      <c r="J161" s="134">
        <f t="shared" si="81"/>
        <v>8.9799999841488898E-4</v>
      </c>
      <c r="P161" s="134">
        <f t="shared" si="63"/>
        <v>-6.5369321776710017E-3</v>
      </c>
      <c r="Q161" s="185">
        <f t="shared" si="64"/>
        <v>29118.314899999998</v>
      </c>
      <c r="S161" s="70">
        <v>1</v>
      </c>
      <c r="Z161" s="134">
        <f t="shared" si="65"/>
        <v>-945</v>
      </c>
      <c r="AA161" s="134">
        <f t="shared" si="66"/>
        <v>-5.7754728268825072E-4</v>
      </c>
      <c r="AB161" s="134">
        <f t="shared" si="67"/>
        <v>-5.061384896567862E-3</v>
      </c>
      <c r="AC161" s="134">
        <f t="shared" si="68"/>
        <v>7.4349321760858907E-3</v>
      </c>
      <c r="AD161" s="134">
        <f t="shared" si="78"/>
        <v>1.4755472811031397E-3</v>
      </c>
      <c r="AE161" s="134">
        <f t="shared" si="69"/>
        <v>2.1772397787708679E-6</v>
      </c>
      <c r="AF161" s="134">
        <f t="shared" si="79"/>
        <v>7.4349321760858907E-3</v>
      </c>
      <c r="AG161" s="70"/>
      <c r="AH161" s="134">
        <f t="shared" si="70"/>
        <v>5.959384894982751E-3</v>
      </c>
      <c r="AI161" s="134">
        <f t="shared" si="71"/>
        <v>0.86677677726161939</v>
      </c>
      <c r="AJ161" s="134">
        <f t="shared" si="72"/>
        <v>-0.14799232828899311</v>
      </c>
      <c r="AK161" s="134">
        <f t="shared" si="73"/>
        <v>0.54516340397475294</v>
      </c>
      <c r="AL161" s="134">
        <f t="shared" si="74"/>
        <v>1.8104720291959269</v>
      </c>
      <c r="AM161" s="134">
        <f t="shared" si="75"/>
        <v>1.2737991470306123</v>
      </c>
      <c r="AN161" s="134">
        <f t="shared" si="76"/>
        <v>1.1879216862594333</v>
      </c>
      <c r="AO161" s="134">
        <f t="shared" si="76"/>
        <v>1.1878499063508015</v>
      </c>
      <c r="AP161" s="134">
        <f t="shared" si="76"/>
        <v>1.1875077491223536</v>
      </c>
      <c r="AQ161" s="134">
        <f t="shared" si="76"/>
        <v>1.1858807432003537</v>
      </c>
      <c r="AR161" s="134">
        <f t="shared" si="76"/>
        <v>1.1782317727817109</v>
      </c>
      <c r="AS161" s="134">
        <f t="shared" si="76"/>
        <v>1.1440117604358391</v>
      </c>
      <c r="AT161" s="134">
        <f t="shared" si="76"/>
        <v>1.0147063143409105</v>
      </c>
      <c r="AU161" s="134">
        <f t="shared" si="77"/>
        <v>0.6673656216332271</v>
      </c>
    </row>
    <row r="162" spans="1:47" s="134" customFormat="1" ht="12.95" customHeight="1" x14ac:dyDescent="0.2">
      <c r="A162" s="159" t="s">
        <v>146</v>
      </c>
      <c r="B162" s="164" t="s">
        <v>102</v>
      </c>
      <c r="C162" s="158">
        <v>44211.31</v>
      </c>
      <c r="D162" s="158" t="s">
        <v>82</v>
      </c>
      <c r="E162" s="69">
        <f t="shared" si="61"/>
        <v>-879.99909953647443</v>
      </c>
      <c r="F162" s="134">
        <f t="shared" si="80"/>
        <v>-880</v>
      </c>
      <c r="G162" s="134">
        <f t="shared" si="62"/>
        <v>1.031999992846977E-3</v>
      </c>
      <c r="I162" s="134">
        <f>G162</f>
        <v>1.031999992846977E-3</v>
      </c>
      <c r="P162" s="134">
        <f t="shared" si="63"/>
        <v>-6.0641136248295903E-3</v>
      </c>
      <c r="Q162" s="185">
        <f t="shared" si="64"/>
        <v>29192.809999999998</v>
      </c>
      <c r="S162" s="70">
        <v>0.1</v>
      </c>
      <c r="Z162" s="134">
        <f t="shared" si="65"/>
        <v>-880</v>
      </c>
      <c r="AA162" s="134">
        <f t="shared" si="66"/>
        <v>-6.6999045152589271E-4</v>
      </c>
      <c r="AB162" s="134">
        <f t="shared" si="67"/>
        <v>-4.3621231804567206E-3</v>
      </c>
      <c r="AC162" s="134">
        <f t="shared" si="68"/>
        <v>7.0961136176765673E-3</v>
      </c>
      <c r="AD162" s="134">
        <f t="shared" si="78"/>
        <v>1.7019904443728697E-3</v>
      </c>
      <c r="AE162" s="134">
        <f t="shared" si="69"/>
        <v>2.8967714727365587E-7</v>
      </c>
      <c r="AF162" s="134">
        <f t="shared" si="79"/>
        <v>7.0961136176765673E-3</v>
      </c>
      <c r="AG162" s="70"/>
      <c r="AH162" s="134">
        <f t="shared" si="70"/>
        <v>5.3941231733036976E-3</v>
      </c>
      <c r="AI162" s="134">
        <f t="shared" si="71"/>
        <v>0.84090772139638226</v>
      </c>
      <c r="AJ162" s="134">
        <f t="shared" si="72"/>
        <v>-0.19502852480885824</v>
      </c>
      <c r="AK162" s="134">
        <f t="shared" si="73"/>
        <v>0.53818325038860948</v>
      </c>
      <c r="AL162" s="134">
        <f t="shared" si="74"/>
        <v>1.8582206249165008</v>
      </c>
      <c r="AM162" s="134">
        <f t="shared" si="75"/>
        <v>1.3383874996489995</v>
      </c>
      <c r="AN162" s="134">
        <f t="shared" si="76"/>
        <v>1.2342120888513528</v>
      </c>
      <c r="AO162" s="134">
        <f t="shared" si="76"/>
        <v>1.2341731124899775</v>
      </c>
      <c r="AP162" s="134">
        <f t="shared" si="76"/>
        <v>1.2339629098504665</v>
      </c>
      <c r="AQ162" s="134">
        <f t="shared" si="76"/>
        <v>1.2328314381563792</v>
      </c>
      <c r="AR162" s="134">
        <f t="shared" si="76"/>
        <v>1.2268024712548555</v>
      </c>
      <c r="AS162" s="134">
        <f t="shared" si="76"/>
        <v>1.1962463634566392</v>
      </c>
      <c r="AT162" s="134">
        <f t="shared" si="76"/>
        <v>1.0679721652237741</v>
      </c>
      <c r="AU162" s="134">
        <f t="shared" si="77"/>
        <v>0.70450406275289246</v>
      </c>
    </row>
    <row r="163" spans="1:47" s="134" customFormat="1" ht="12.95" customHeight="1" x14ac:dyDescent="0.2">
      <c r="A163" s="69" t="s">
        <v>147</v>
      </c>
      <c r="B163" s="74"/>
      <c r="C163" s="72">
        <v>44211.317999999999</v>
      </c>
      <c r="D163" s="72"/>
      <c r="E163" s="69">
        <f t="shared" si="61"/>
        <v>-879.99211919903644</v>
      </c>
      <c r="F163" s="134">
        <f t="shared" si="80"/>
        <v>-880</v>
      </c>
      <c r="G163" s="134">
        <f t="shared" si="62"/>
        <v>9.0319999944767915E-3</v>
      </c>
      <c r="I163" s="134">
        <f>G163</f>
        <v>9.0319999944767915E-3</v>
      </c>
      <c r="P163" s="134">
        <f t="shared" si="63"/>
        <v>-6.0641136248295903E-3</v>
      </c>
      <c r="Q163" s="185">
        <f t="shared" si="64"/>
        <v>29192.817999999999</v>
      </c>
      <c r="S163" s="70">
        <v>0.1</v>
      </c>
      <c r="Z163" s="134">
        <f t="shared" si="65"/>
        <v>-880</v>
      </c>
      <c r="AA163" s="134">
        <f t="shared" si="66"/>
        <v>-6.6999045152589271E-4</v>
      </c>
      <c r="AB163" s="134">
        <f t="shared" si="67"/>
        <v>3.6378768211730939E-3</v>
      </c>
      <c r="AC163" s="134">
        <f t="shared" si="68"/>
        <v>1.5096113619306382E-2</v>
      </c>
      <c r="AD163" s="134">
        <f t="shared" si="78"/>
        <v>9.7019904460026833E-3</v>
      </c>
      <c r="AE163" s="134">
        <f t="shared" si="69"/>
        <v>9.4128618614327353E-6</v>
      </c>
      <c r="AF163" s="134">
        <f t="shared" si="79"/>
        <v>1.5096113619306382E-2</v>
      </c>
      <c r="AG163" s="70"/>
      <c r="AH163" s="134">
        <f t="shared" si="70"/>
        <v>5.3941231733036976E-3</v>
      </c>
      <c r="AI163" s="134">
        <f t="shared" si="71"/>
        <v>0.84090772139638226</v>
      </c>
      <c r="AJ163" s="134">
        <f t="shared" si="72"/>
        <v>-0.19502852480885824</v>
      </c>
      <c r="AK163" s="134">
        <f t="shared" si="73"/>
        <v>0.53818325038860948</v>
      </c>
      <c r="AL163" s="134">
        <f t="shared" si="74"/>
        <v>1.8582206249165008</v>
      </c>
      <c r="AM163" s="134">
        <f t="shared" si="75"/>
        <v>1.3383874996489995</v>
      </c>
      <c r="AN163" s="134">
        <f t="shared" si="76"/>
        <v>1.2342120888513528</v>
      </c>
      <c r="AO163" s="134">
        <f t="shared" si="76"/>
        <v>1.2341731124899775</v>
      </c>
      <c r="AP163" s="134">
        <f t="shared" si="76"/>
        <v>1.2339629098504665</v>
      </c>
      <c r="AQ163" s="134">
        <f t="shared" si="76"/>
        <v>1.2328314381563792</v>
      </c>
      <c r="AR163" s="134">
        <f t="shared" si="76"/>
        <v>1.2268024712548555</v>
      </c>
      <c r="AS163" s="134">
        <f t="shared" si="76"/>
        <v>1.1962463634566392</v>
      </c>
      <c r="AT163" s="134">
        <f t="shared" si="76"/>
        <v>1.0679721652237741</v>
      </c>
      <c r="AU163" s="134">
        <f t="shared" si="77"/>
        <v>0.70450406275289246</v>
      </c>
    </row>
    <row r="164" spans="1:47" s="134" customFormat="1" ht="12.95" customHeight="1" x14ac:dyDescent="0.2">
      <c r="A164" s="72" t="s">
        <v>148</v>
      </c>
      <c r="B164" s="74"/>
      <c r="C164" s="72">
        <v>44442.818800000001</v>
      </c>
      <c r="D164" s="72"/>
      <c r="E164" s="69">
        <f t="shared" si="61"/>
        <v>-677.99790659680366</v>
      </c>
      <c r="F164" s="134">
        <f t="shared" si="80"/>
        <v>-678</v>
      </c>
      <c r="G164" s="134">
        <f t="shared" si="62"/>
        <v>2.3991999987629242E-3</v>
      </c>
      <c r="J164" s="134">
        <f>G164</f>
        <v>2.3991999987629242E-3</v>
      </c>
      <c r="P164" s="134">
        <f t="shared" si="63"/>
        <v>-4.6273825779405715E-3</v>
      </c>
      <c r="Q164" s="185">
        <f t="shared" si="64"/>
        <v>29424.318800000001</v>
      </c>
      <c r="S164" s="70">
        <v>1</v>
      </c>
      <c r="Z164" s="134">
        <f t="shared" si="65"/>
        <v>-678</v>
      </c>
      <c r="AA164" s="134">
        <f t="shared" si="66"/>
        <v>-9.5123710858179391E-4</v>
      </c>
      <c r="AB164" s="134">
        <f t="shared" si="67"/>
        <v>-1.2769454705958533E-3</v>
      </c>
      <c r="AC164" s="134">
        <f t="shared" si="68"/>
        <v>7.0265825767034957E-3</v>
      </c>
      <c r="AD164" s="134">
        <f t="shared" si="78"/>
        <v>3.3504371073447181E-3</v>
      </c>
      <c r="AE164" s="134">
        <f t="shared" si="69"/>
        <v>1.1225428810272442E-5</v>
      </c>
      <c r="AF164" s="134">
        <f t="shared" si="79"/>
        <v>7.0265825767034957E-3</v>
      </c>
      <c r="AG164" s="70"/>
      <c r="AH164" s="134">
        <f t="shared" si="70"/>
        <v>3.6761454693587776E-3</v>
      </c>
      <c r="AI164" s="134">
        <f t="shared" si="71"/>
        <v>0.77147370808852456</v>
      </c>
      <c r="AJ164" s="134">
        <f t="shared" si="72"/>
        <v>-0.32239189298950993</v>
      </c>
      <c r="AK164" s="134">
        <f t="shared" si="73"/>
        <v>0.51256931045013898</v>
      </c>
      <c r="AL164" s="134">
        <f t="shared" si="74"/>
        <v>1.990189303902006</v>
      </c>
      <c r="AM164" s="134">
        <f t="shared" si="75"/>
        <v>1.5407316279917285</v>
      </c>
      <c r="AN164" s="134">
        <f t="shared" si="76"/>
        <v>1.3698291863380729</v>
      </c>
      <c r="AO164" s="134">
        <f t="shared" si="76"/>
        <v>1.3698260863216163</v>
      </c>
      <c r="AP164" s="134">
        <f t="shared" si="76"/>
        <v>1.3697984163781487</v>
      </c>
      <c r="AQ164" s="134">
        <f t="shared" si="76"/>
        <v>1.3695516078853971</v>
      </c>
      <c r="AR164" s="134">
        <f t="shared" si="76"/>
        <v>1.3673632097085422</v>
      </c>
      <c r="AS164" s="134">
        <f t="shared" si="76"/>
        <v>1.3488883150969559</v>
      </c>
      <c r="AT164" s="134">
        <f t="shared" si="76"/>
        <v>1.2302108917202617</v>
      </c>
      <c r="AU164" s="134">
        <f t="shared" si="77"/>
        <v>0.8199189105401602</v>
      </c>
    </row>
    <row r="165" spans="1:47" s="134" customFormat="1" ht="12.95" customHeight="1" x14ac:dyDescent="0.2">
      <c r="A165" s="72" t="s">
        <v>148</v>
      </c>
      <c r="B165" s="74"/>
      <c r="C165" s="72">
        <v>44520.751499999998</v>
      </c>
      <c r="D165" s="72"/>
      <c r="E165" s="69">
        <f t="shared" si="61"/>
        <v>-609.99833867969312</v>
      </c>
      <c r="F165" s="134">
        <f t="shared" si="80"/>
        <v>-610</v>
      </c>
      <c r="G165" s="134">
        <f t="shared" si="62"/>
        <v>1.9039999970118515E-3</v>
      </c>
      <c r="J165" s="134">
        <f>G165</f>
        <v>1.9039999970118515E-3</v>
      </c>
      <c r="P165" s="134">
        <f t="shared" si="63"/>
        <v>-4.1548429252770717E-3</v>
      </c>
      <c r="Q165" s="185">
        <f t="shared" si="64"/>
        <v>29502.251499999998</v>
      </c>
      <c r="S165" s="70">
        <v>1</v>
      </c>
      <c r="Z165" s="134">
        <f t="shared" si="65"/>
        <v>-610</v>
      </c>
      <c r="AA165" s="134">
        <f t="shared" si="66"/>
        <v>-1.0413511860835052E-3</v>
      </c>
      <c r="AB165" s="134">
        <f t="shared" si="67"/>
        <v>-1.209491742181715E-3</v>
      </c>
      <c r="AC165" s="134">
        <f t="shared" si="68"/>
        <v>6.0588429222889232E-3</v>
      </c>
      <c r="AD165" s="134">
        <f t="shared" si="78"/>
        <v>2.9453511830953567E-3</v>
      </c>
      <c r="AE165" s="134">
        <f t="shared" si="69"/>
        <v>8.675093591761217E-6</v>
      </c>
      <c r="AF165" s="134">
        <f t="shared" si="79"/>
        <v>6.0588429222889232E-3</v>
      </c>
      <c r="AG165" s="70"/>
      <c r="AH165" s="134">
        <f t="shared" si="70"/>
        <v>3.1134917391935665E-3</v>
      </c>
      <c r="AI165" s="134">
        <f t="shared" si="71"/>
        <v>0.75130320128485428</v>
      </c>
      <c r="AJ165" s="134">
        <f t="shared" si="72"/>
        <v>-0.35972109153561799</v>
      </c>
      <c r="AK165" s="134">
        <f t="shared" si="73"/>
        <v>0.50309190653296953</v>
      </c>
      <c r="AL165" s="134">
        <f t="shared" si="74"/>
        <v>2.029903049687956</v>
      </c>
      <c r="AM165" s="134">
        <f t="shared" si="75"/>
        <v>1.6098495015225109</v>
      </c>
      <c r="AN165" s="134">
        <f t="shared" ref="AN165:AT180" si="82">$AU165+$AB$7*SIN(AO165)</f>
        <v>1.413004798027804</v>
      </c>
      <c r="AO165" s="134">
        <f t="shared" si="82"/>
        <v>1.4130038660431228</v>
      </c>
      <c r="AP165" s="134">
        <f t="shared" si="82"/>
        <v>1.4129932981131414</v>
      </c>
      <c r="AQ165" s="134">
        <f t="shared" si="82"/>
        <v>1.4128735156519068</v>
      </c>
      <c r="AR165" s="134">
        <f t="shared" si="82"/>
        <v>1.4115220829320561</v>
      </c>
      <c r="AS165" s="134">
        <f t="shared" si="82"/>
        <v>1.3969951751937888</v>
      </c>
      <c r="AT165" s="134">
        <f t="shared" si="82"/>
        <v>1.2836266525583773</v>
      </c>
      <c r="AU165" s="134">
        <f t="shared" si="77"/>
        <v>0.85877143355765628</v>
      </c>
    </row>
    <row r="166" spans="1:47" s="134" customFormat="1" ht="12.95" customHeight="1" x14ac:dyDescent="0.2">
      <c r="A166" s="69" t="s">
        <v>149</v>
      </c>
      <c r="B166" s="74"/>
      <c r="C166" s="72">
        <v>44525.336000000003</v>
      </c>
      <c r="D166" s="72"/>
      <c r="E166" s="69">
        <f t="shared" si="61"/>
        <v>-605.99816905748946</v>
      </c>
      <c r="F166" s="134">
        <f t="shared" si="80"/>
        <v>-606</v>
      </c>
      <c r="G166" s="134">
        <f t="shared" si="62"/>
        <v>2.098400000249967E-3</v>
      </c>
      <c r="I166" s="134">
        <f>G166</f>
        <v>2.098400000249967E-3</v>
      </c>
      <c r="P166" s="134">
        <f t="shared" si="63"/>
        <v>-4.1272207870093813E-3</v>
      </c>
      <c r="Q166" s="185">
        <f t="shared" si="64"/>
        <v>29506.836000000003</v>
      </c>
      <c r="S166" s="70">
        <v>0.1</v>
      </c>
      <c r="Z166" s="134">
        <f t="shared" si="65"/>
        <v>-606</v>
      </c>
      <c r="AA166" s="134">
        <f t="shared" si="66"/>
        <v>-1.046556367996511E-3</v>
      </c>
      <c r="AB166" s="134">
        <f t="shared" si="67"/>
        <v>-9.8226441876290331E-4</v>
      </c>
      <c r="AC166" s="134">
        <f t="shared" si="68"/>
        <v>6.2256207872593483E-3</v>
      </c>
      <c r="AD166" s="134">
        <f t="shared" si="78"/>
        <v>3.144956368246478E-3</v>
      </c>
      <c r="AE166" s="134">
        <f t="shared" si="69"/>
        <v>9.8907505581740778E-7</v>
      </c>
      <c r="AF166" s="134">
        <f t="shared" si="79"/>
        <v>6.2256207872593483E-3</v>
      </c>
      <c r="AG166" s="70"/>
      <c r="AH166" s="134">
        <f t="shared" si="70"/>
        <v>3.0806644190128703E-3</v>
      </c>
      <c r="AI166" s="134">
        <f t="shared" si="71"/>
        <v>0.75016094803186562</v>
      </c>
      <c r="AJ166" s="134">
        <f t="shared" si="72"/>
        <v>-0.36183983458205754</v>
      </c>
      <c r="AK166" s="134">
        <f t="shared" si="73"/>
        <v>0.50252563339774392</v>
      </c>
      <c r="AL166" s="134">
        <f t="shared" si="74"/>
        <v>2.0321747935993049</v>
      </c>
      <c r="AM166" s="134">
        <f t="shared" si="75"/>
        <v>1.6139365920925384</v>
      </c>
      <c r="AN166" s="134">
        <f t="shared" si="82"/>
        <v>1.4155093796341776</v>
      </c>
      <c r="AO166" s="134">
        <f t="shared" si="82"/>
        <v>1.4155085187825089</v>
      </c>
      <c r="AP166" s="134">
        <f t="shared" si="82"/>
        <v>1.4154986012831392</v>
      </c>
      <c r="AQ166" s="134">
        <f t="shared" si="82"/>
        <v>1.4153843913435815</v>
      </c>
      <c r="AR166" s="134">
        <f t="shared" si="82"/>
        <v>1.414075099187007</v>
      </c>
      <c r="AS166" s="134">
        <f t="shared" si="82"/>
        <v>1.3997743062647447</v>
      </c>
      <c r="AT166" s="134">
        <f t="shared" si="82"/>
        <v>1.2867489964812882</v>
      </c>
      <c r="AU166" s="134">
        <f t="shared" si="77"/>
        <v>0.86105687608809722</v>
      </c>
    </row>
    <row r="167" spans="1:47" s="134" customFormat="1" ht="12.95" customHeight="1" x14ac:dyDescent="0.2">
      <c r="A167" s="69" t="s">
        <v>149</v>
      </c>
      <c r="B167" s="74"/>
      <c r="C167" s="72">
        <v>44526.476000000002</v>
      </c>
      <c r="D167" s="72"/>
      <c r="E167" s="69">
        <f t="shared" si="61"/>
        <v>-605.00347097278984</v>
      </c>
      <c r="F167" s="134">
        <f t="shared" si="80"/>
        <v>-605</v>
      </c>
      <c r="G167" s="134">
        <f t="shared" si="62"/>
        <v>-3.9780000006430782E-3</v>
      </c>
      <c r="I167" s="134">
        <f>G167</f>
        <v>-3.9780000006430782E-3</v>
      </c>
      <c r="P167" s="134">
        <f t="shared" si="63"/>
        <v>-4.120318278690532E-3</v>
      </c>
      <c r="Q167" s="185">
        <f t="shared" si="64"/>
        <v>29507.976000000002</v>
      </c>
      <c r="S167" s="70">
        <v>0.1</v>
      </c>
      <c r="Z167" s="134">
        <f t="shared" si="65"/>
        <v>-605</v>
      </c>
      <c r="AA167" s="134">
        <f t="shared" si="66"/>
        <v>-1.0478559163287198E-3</v>
      </c>
      <c r="AB167" s="134">
        <f t="shared" si="67"/>
        <v>-7.0504623630048904E-3</v>
      </c>
      <c r="AC167" s="134">
        <f t="shared" si="68"/>
        <v>1.4231827804745377E-4</v>
      </c>
      <c r="AD167" s="134">
        <f t="shared" si="78"/>
        <v>-2.9301440843143584E-3</v>
      </c>
      <c r="AE167" s="134">
        <f t="shared" si="69"/>
        <v>8.5857443548424306E-7</v>
      </c>
      <c r="AF167" s="134">
        <f t="shared" si="79"/>
        <v>1.4231827804745377E-4</v>
      </c>
      <c r="AG167" s="70"/>
      <c r="AH167" s="134">
        <f t="shared" si="70"/>
        <v>3.0724623623618122E-3</v>
      </c>
      <c r="AI167" s="134">
        <f t="shared" si="71"/>
        <v>0.74987612788180558</v>
      </c>
      <c r="AJ167" s="134">
        <f t="shared" si="72"/>
        <v>-0.36236822359156873</v>
      </c>
      <c r="AK167" s="134">
        <f t="shared" si="73"/>
        <v>0.50238392958646771</v>
      </c>
      <c r="AL167" s="134">
        <f t="shared" si="74"/>
        <v>2.0327416508627336</v>
      </c>
      <c r="AM167" s="134">
        <f t="shared" si="75"/>
        <v>1.6149587607688738</v>
      </c>
      <c r="AN167" s="134">
        <f t="shared" si="82"/>
        <v>1.4161349301213351</v>
      </c>
      <c r="AO167" s="134">
        <f t="shared" si="82"/>
        <v>1.4161340863370762</v>
      </c>
      <c r="AP167" s="134">
        <f t="shared" si="82"/>
        <v>1.41612432645785</v>
      </c>
      <c r="AQ167" s="134">
        <f t="shared" si="82"/>
        <v>1.4160114803089008</v>
      </c>
      <c r="AR167" s="134">
        <f t="shared" si="82"/>
        <v>1.4147126027175689</v>
      </c>
      <c r="AS167" s="134">
        <f t="shared" si="82"/>
        <v>1.400468214131767</v>
      </c>
      <c r="AT167" s="134">
        <f t="shared" si="82"/>
        <v>1.2875292352115224</v>
      </c>
      <c r="AU167" s="134">
        <f t="shared" si="77"/>
        <v>0.86162823672070743</v>
      </c>
    </row>
    <row r="168" spans="1:47" s="134" customFormat="1" ht="12.95" customHeight="1" x14ac:dyDescent="0.2">
      <c r="A168" s="159" t="s">
        <v>150</v>
      </c>
      <c r="B168" s="164" t="s">
        <v>102</v>
      </c>
      <c r="C168" s="158">
        <v>44532.243000000002</v>
      </c>
      <c r="D168" s="158" t="s">
        <v>82</v>
      </c>
      <c r="E168" s="69">
        <f t="shared" si="61"/>
        <v>-599.97152022325884</v>
      </c>
      <c r="F168" s="134">
        <f t="shared" si="80"/>
        <v>-600</v>
      </c>
      <c r="G168" s="134">
        <f t="shared" si="62"/>
        <v>3.2639999997627456E-2</v>
      </c>
      <c r="I168" s="134">
        <f>G168</f>
        <v>3.2639999997627456E-2</v>
      </c>
      <c r="P168" s="134">
        <f t="shared" si="63"/>
        <v>-4.0858238945847194E-3</v>
      </c>
      <c r="Q168" s="185">
        <f t="shared" si="64"/>
        <v>29513.743000000002</v>
      </c>
      <c r="S168" s="70">
        <v>0.1</v>
      </c>
      <c r="Z168" s="134">
        <f t="shared" si="65"/>
        <v>-600</v>
      </c>
      <c r="AA168" s="134">
        <f t="shared" si="66"/>
        <v>-1.054343108777004E-3</v>
      </c>
      <c r="AB168" s="134">
        <f t="shared" si="67"/>
        <v>2.9608519211819742E-2</v>
      </c>
      <c r="AC168" s="134">
        <f t="shared" si="68"/>
        <v>3.6725823892212177E-2</v>
      </c>
      <c r="AD168" s="134">
        <f t="shared" si="78"/>
        <v>3.3694343106404456E-2</v>
      </c>
      <c r="AE168" s="134">
        <f t="shared" si="69"/>
        <v>1.1353087573721056E-4</v>
      </c>
      <c r="AF168" s="134">
        <f t="shared" si="79"/>
        <v>3.6725823892212177E-2</v>
      </c>
      <c r="AG168" s="70"/>
      <c r="AH168" s="134">
        <f t="shared" si="70"/>
        <v>3.0314807858077154E-3</v>
      </c>
      <c r="AI168" s="134">
        <f t="shared" si="71"/>
        <v>0.74845646615239325</v>
      </c>
      <c r="AJ168" s="134">
        <f t="shared" si="72"/>
        <v>-0.36500242143313955</v>
      </c>
      <c r="AK168" s="134">
        <f t="shared" si="73"/>
        <v>0.5016746103697074</v>
      </c>
      <c r="AL168" s="134">
        <f t="shared" si="74"/>
        <v>2.0355694955089687</v>
      </c>
      <c r="AM168" s="134">
        <f t="shared" si="75"/>
        <v>1.6200720014226333</v>
      </c>
      <c r="AN168" s="134">
        <f t="shared" si="82"/>
        <v>1.4192591254728613</v>
      </c>
      <c r="AO168" s="134">
        <f t="shared" si="82"/>
        <v>1.4192583629113691</v>
      </c>
      <c r="AP168" s="134">
        <f t="shared" si="82"/>
        <v>1.4192493620891122</v>
      </c>
      <c r="AQ168" s="134">
        <f t="shared" si="82"/>
        <v>1.4191431617936938</v>
      </c>
      <c r="AR168" s="134">
        <f t="shared" si="82"/>
        <v>1.4178956361444071</v>
      </c>
      <c r="AS168" s="134">
        <f t="shared" si="82"/>
        <v>1.4039325085665095</v>
      </c>
      <c r="AT168" s="134">
        <f t="shared" si="82"/>
        <v>1.2914283419508579</v>
      </c>
      <c r="AU168" s="134">
        <f t="shared" si="77"/>
        <v>0.86448503988375869</v>
      </c>
    </row>
    <row r="169" spans="1:47" s="134" customFormat="1" ht="12.95" customHeight="1" x14ac:dyDescent="0.2">
      <c r="A169" s="69" t="s">
        <v>149</v>
      </c>
      <c r="B169" s="74"/>
      <c r="C169" s="72">
        <v>44541.377999999997</v>
      </c>
      <c r="D169" s="72"/>
      <c r="E169" s="69">
        <f t="shared" si="61"/>
        <v>-592.00084741296916</v>
      </c>
      <c r="F169" s="134">
        <f t="shared" si="80"/>
        <v>-592</v>
      </c>
      <c r="G169" s="134">
        <f t="shared" si="62"/>
        <v>-9.7120000282302499E-4</v>
      </c>
      <c r="I169" s="134">
        <f>G169</f>
        <v>-9.7120000282302499E-4</v>
      </c>
      <c r="P169" s="134">
        <f t="shared" si="63"/>
        <v>-4.0306958259753306E-3</v>
      </c>
      <c r="Q169" s="185">
        <f t="shared" si="64"/>
        <v>29522.877999999997</v>
      </c>
      <c r="S169" s="70">
        <v>0.1</v>
      </c>
      <c r="Z169" s="134">
        <f t="shared" si="65"/>
        <v>-592</v>
      </c>
      <c r="AA169" s="134">
        <f t="shared" si="66"/>
        <v>-1.0646857293133611E-3</v>
      </c>
      <c r="AB169" s="134">
        <f t="shared" si="67"/>
        <v>-3.9372100994849949E-3</v>
      </c>
      <c r="AC169" s="134">
        <f t="shared" si="68"/>
        <v>3.0594958231523056E-3</v>
      </c>
      <c r="AD169" s="134">
        <f t="shared" si="78"/>
        <v>9.3485726490336127E-5</v>
      </c>
      <c r="AE169" s="134">
        <f t="shared" si="69"/>
        <v>8.7395810574259342E-10</v>
      </c>
      <c r="AF169" s="134">
        <f t="shared" si="79"/>
        <v>3.0594958231523056E-3</v>
      </c>
      <c r="AG169" s="70"/>
      <c r="AH169" s="134">
        <f t="shared" si="70"/>
        <v>2.9660100966619695E-3</v>
      </c>
      <c r="AI169" s="134">
        <f t="shared" si="71"/>
        <v>0.74620029978880731</v>
      </c>
      <c r="AJ169" s="134">
        <f t="shared" si="72"/>
        <v>-0.36919044162226233</v>
      </c>
      <c r="AK169" s="134">
        <f t="shared" si="73"/>
        <v>0.500536987926815</v>
      </c>
      <c r="AL169" s="134">
        <f t="shared" si="74"/>
        <v>2.0400718631848793</v>
      </c>
      <c r="AM169" s="134">
        <f t="shared" si="75"/>
        <v>1.6282615992553218</v>
      </c>
      <c r="AN169" s="134">
        <f t="shared" si="82"/>
        <v>1.4242455666302418</v>
      </c>
      <c r="AO169" s="134">
        <f t="shared" si="82"/>
        <v>1.4242449206033716</v>
      </c>
      <c r="AP169" s="134">
        <f t="shared" si="82"/>
        <v>1.4242370377616669</v>
      </c>
      <c r="AQ169" s="134">
        <f t="shared" si="82"/>
        <v>1.4241408849440775</v>
      </c>
      <c r="AR169" s="134">
        <f t="shared" si="82"/>
        <v>1.4229730363001842</v>
      </c>
      <c r="AS169" s="134">
        <f t="shared" si="82"/>
        <v>1.4094572196025581</v>
      </c>
      <c r="AT169" s="134">
        <f t="shared" si="82"/>
        <v>1.2976596616113123</v>
      </c>
      <c r="AU169" s="134">
        <f t="shared" si="77"/>
        <v>0.86905592494464057</v>
      </c>
    </row>
    <row r="170" spans="1:47" s="134" customFormat="1" ht="12.95" customHeight="1" x14ac:dyDescent="0.2">
      <c r="A170" s="69" t="s">
        <v>151</v>
      </c>
      <c r="B170" s="74"/>
      <c r="C170" s="72">
        <v>44603.249000000003</v>
      </c>
      <c r="D170" s="72"/>
      <c r="E170" s="69">
        <f t="shared" si="61"/>
        <v>-538.01579022131375</v>
      </c>
      <c r="F170" s="134">
        <f t="shared" si="80"/>
        <v>-538</v>
      </c>
      <c r="G170" s="134">
        <f t="shared" si="62"/>
        <v>-1.8096799998602364E-2</v>
      </c>
      <c r="I170" s="134">
        <f>G170</f>
        <v>-1.8096799998602364E-2</v>
      </c>
      <c r="P170" s="134">
        <f t="shared" si="63"/>
        <v>-3.6606077385714286E-3</v>
      </c>
      <c r="Q170" s="185">
        <f t="shared" si="64"/>
        <v>29584.749000000003</v>
      </c>
      <c r="S170" s="70">
        <v>0.1</v>
      </c>
      <c r="Z170" s="134">
        <f t="shared" si="65"/>
        <v>-538</v>
      </c>
      <c r="AA170" s="134">
        <f t="shared" si="66"/>
        <v>-1.1332650161768837E-3</v>
      </c>
      <c r="AB170" s="134">
        <f t="shared" si="67"/>
        <v>-2.062414272099691E-2</v>
      </c>
      <c r="AC170" s="134">
        <f t="shared" si="68"/>
        <v>-1.4436192260030935E-2</v>
      </c>
      <c r="AD170" s="134">
        <f t="shared" si="78"/>
        <v>-1.696353498242548E-2</v>
      </c>
      <c r="AE170" s="134">
        <f t="shared" si="69"/>
        <v>2.8776151909997307E-5</v>
      </c>
      <c r="AF170" s="134">
        <f t="shared" si="79"/>
        <v>-1.4436192260030935E-2</v>
      </c>
      <c r="AG170" s="70"/>
      <c r="AH170" s="134">
        <f t="shared" si="70"/>
        <v>2.5273427223945449E-3</v>
      </c>
      <c r="AI170" s="134">
        <f t="shared" si="71"/>
        <v>0.73144903151825713</v>
      </c>
      <c r="AJ170" s="134">
        <f t="shared" si="72"/>
        <v>-0.39662431870960058</v>
      </c>
      <c r="AK170" s="134">
        <f t="shared" si="73"/>
        <v>0.49277981029832968</v>
      </c>
      <c r="AL170" s="134">
        <f t="shared" si="74"/>
        <v>2.0697707146207542</v>
      </c>
      <c r="AM170" s="134">
        <f t="shared" si="75"/>
        <v>1.6838279640888123</v>
      </c>
      <c r="AN170" s="134">
        <f t="shared" si="82"/>
        <v>1.4575180043946561</v>
      </c>
      <c r="AO170" s="134">
        <f t="shared" si="82"/>
        <v>1.4575178230274111</v>
      </c>
      <c r="AP170" s="134">
        <f t="shared" si="82"/>
        <v>1.4575149640335667</v>
      </c>
      <c r="AQ170" s="134">
        <f t="shared" si="82"/>
        <v>1.4574699055953584</v>
      </c>
      <c r="AR170" s="134">
        <f t="shared" si="82"/>
        <v>1.4567621149778245</v>
      </c>
      <c r="AS170" s="134">
        <f t="shared" si="82"/>
        <v>1.4461680650125646</v>
      </c>
      <c r="AT170" s="134">
        <f t="shared" si="82"/>
        <v>1.3394851267974728</v>
      </c>
      <c r="AU170" s="134">
        <f t="shared" si="77"/>
        <v>0.89990939910559331</v>
      </c>
    </row>
    <row r="171" spans="1:47" s="134" customFormat="1" ht="12.95" customHeight="1" x14ac:dyDescent="0.2">
      <c r="A171" s="72" t="s">
        <v>152</v>
      </c>
      <c r="B171" s="74" t="s">
        <v>102</v>
      </c>
      <c r="C171" s="72">
        <v>44826.755299999997</v>
      </c>
      <c r="D171" s="72" t="s">
        <v>83</v>
      </c>
      <c r="E171" s="69">
        <f t="shared" si="61"/>
        <v>-342.99711607359239</v>
      </c>
      <c r="F171" s="134">
        <f t="shared" si="80"/>
        <v>-343</v>
      </c>
      <c r="G171" s="134">
        <f t="shared" si="62"/>
        <v>3.3051999926101416E-3</v>
      </c>
      <c r="J171" s="134">
        <f>G171</f>
        <v>3.3051999926101416E-3</v>
      </c>
      <c r="P171" s="134">
        <f t="shared" si="63"/>
        <v>-2.353566429091188E-3</v>
      </c>
      <c r="Q171" s="185">
        <f t="shared" si="64"/>
        <v>29808.255299999997</v>
      </c>
      <c r="S171" s="70">
        <v>1</v>
      </c>
      <c r="Z171" s="134">
        <f t="shared" si="65"/>
        <v>-343</v>
      </c>
      <c r="AA171" s="134">
        <f t="shared" si="66"/>
        <v>-1.361006332617873E-3</v>
      </c>
      <c r="AB171" s="134">
        <f t="shared" si="67"/>
        <v>2.3126398961368267E-3</v>
      </c>
      <c r="AC171" s="134">
        <f t="shared" si="68"/>
        <v>5.6587664217013292E-3</v>
      </c>
      <c r="AD171" s="134">
        <f t="shared" si="78"/>
        <v>4.6662063252280147E-3</v>
      </c>
      <c r="AE171" s="134">
        <f t="shared" si="69"/>
        <v>2.1773481469597931E-5</v>
      </c>
      <c r="AF171" s="134">
        <f t="shared" si="79"/>
        <v>5.6587664217013292E-3</v>
      </c>
      <c r="AG171" s="70"/>
      <c r="AH171" s="134">
        <f t="shared" si="70"/>
        <v>9.9256009647331498E-4</v>
      </c>
      <c r="AI171" s="134">
        <f t="shared" si="71"/>
        <v>0.68438282314621435</v>
      </c>
      <c r="AJ171" s="134">
        <f t="shared" si="72"/>
        <v>-0.48480257271120669</v>
      </c>
      <c r="AK171" s="134">
        <f t="shared" si="73"/>
        <v>0.46404456874850503</v>
      </c>
      <c r="AL171" s="134">
        <f t="shared" si="74"/>
        <v>2.1680715168268705</v>
      </c>
      <c r="AM171" s="134">
        <f t="shared" si="75"/>
        <v>1.8895224556888539</v>
      </c>
      <c r="AN171" s="134">
        <f t="shared" si="82"/>
        <v>1.5725293359617631</v>
      </c>
      <c r="AO171" s="134">
        <f t="shared" si="82"/>
        <v>1.5725293359617623</v>
      </c>
      <c r="AP171" s="134">
        <f t="shared" si="82"/>
        <v>1.5725293359625454</v>
      </c>
      <c r="AQ171" s="134">
        <f t="shared" si="82"/>
        <v>1.5725293351572629</v>
      </c>
      <c r="AR171" s="134">
        <f t="shared" si="82"/>
        <v>1.5725301629511861</v>
      </c>
      <c r="AS171" s="134">
        <f t="shared" si="82"/>
        <v>1.5705594080567464</v>
      </c>
      <c r="AT171" s="134">
        <f t="shared" si="82"/>
        <v>1.4869663643804003</v>
      </c>
      <c r="AU171" s="134">
        <f t="shared" si="77"/>
        <v>1.0113247224645894</v>
      </c>
    </row>
    <row r="172" spans="1:47" s="134" customFormat="1" ht="12.95" customHeight="1" x14ac:dyDescent="0.2">
      <c r="A172" s="69" t="s">
        <v>153</v>
      </c>
      <c r="B172" s="74"/>
      <c r="C172" s="72">
        <v>44878.311999999998</v>
      </c>
      <c r="D172" s="72"/>
      <c r="E172" s="69">
        <f t="shared" si="61"/>
        <v>-298.011720684593</v>
      </c>
      <c r="F172" s="134">
        <f t="shared" si="80"/>
        <v>-298</v>
      </c>
      <c r="G172" s="134">
        <f t="shared" si="62"/>
        <v>-1.3432800005830359E-2</v>
      </c>
      <c r="I172" s="134">
        <f t="shared" ref="I172:I184" si="83">G172</f>
        <v>-1.3432800005830359E-2</v>
      </c>
      <c r="P172" s="134">
        <f t="shared" si="63"/>
        <v>-2.0584782073558255E-3</v>
      </c>
      <c r="Q172" s="185">
        <f t="shared" si="64"/>
        <v>29859.811999999998</v>
      </c>
      <c r="S172" s="70">
        <v>0.1</v>
      </c>
      <c r="Z172" s="134">
        <f t="shared" si="65"/>
        <v>-298</v>
      </c>
      <c r="AA172" s="134">
        <f t="shared" si="66"/>
        <v>-1.4087526839101617E-3</v>
      </c>
      <c r="AB172" s="134">
        <f t="shared" si="67"/>
        <v>-1.4082525529276023E-2</v>
      </c>
      <c r="AC172" s="134">
        <f t="shared" si="68"/>
        <v>-1.1374321798474533E-2</v>
      </c>
      <c r="AD172" s="134">
        <f t="shared" si="78"/>
        <v>-1.2024047321920197E-2</v>
      </c>
      <c r="AE172" s="134">
        <f t="shared" si="69"/>
        <v>1.4457771399977626E-5</v>
      </c>
      <c r="AF172" s="134">
        <f t="shared" si="79"/>
        <v>-1.1374321798474533E-2</v>
      </c>
      <c r="AG172" s="70"/>
      <c r="AH172" s="134">
        <f t="shared" si="70"/>
        <v>6.4972552344566374E-4</v>
      </c>
      <c r="AI172" s="134">
        <f t="shared" si="71"/>
        <v>0.67473602501416008</v>
      </c>
      <c r="AJ172" s="134">
        <f t="shared" si="72"/>
        <v>-0.50300882860356855</v>
      </c>
      <c r="AK172" s="134">
        <f t="shared" si="73"/>
        <v>0.45733457193454202</v>
      </c>
      <c r="AL172" s="134">
        <f t="shared" si="74"/>
        <v>2.1890106617139975</v>
      </c>
      <c r="AM172" s="134">
        <f t="shared" si="75"/>
        <v>1.9383389877415274</v>
      </c>
      <c r="AN172" s="134">
        <f t="shared" si="82"/>
        <v>1.5980332548343434</v>
      </c>
      <c r="AO172" s="134">
        <f t="shared" si="82"/>
        <v>1.598033254806315</v>
      </c>
      <c r="AP172" s="134">
        <f t="shared" si="82"/>
        <v>1.5980332566402122</v>
      </c>
      <c r="AQ172" s="134">
        <f t="shared" si="82"/>
        <v>1.5980331366489389</v>
      </c>
      <c r="AR172" s="134">
        <f t="shared" si="82"/>
        <v>1.5980409865227143</v>
      </c>
      <c r="AS172" s="134">
        <f t="shared" si="82"/>
        <v>1.5975225881006305</v>
      </c>
      <c r="AT172" s="134">
        <f t="shared" si="82"/>
        <v>1.5201777166444559</v>
      </c>
      <c r="AU172" s="134">
        <f t="shared" si="77"/>
        <v>1.0370359509320499</v>
      </c>
    </row>
    <row r="173" spans="1:47" s="134" customFormat="1" ht="12.95" customHeight="1" x14ac:dyDescent="0.2">
      <c r="A173" s="69" t="s">
        <v>153</v>
      </c>
      <c r="B173" s="74"/>
      <c r="C173" s="72">
        <v>44886.347999999998</v>
      </c>
      <c r="D173" s="72"/>
      <c r="E173" s="69">
        <f t="shared" si="61"/>
        <v>-290.99997172963674</v>
      </c>
      <c r="F173" s="134">
        <f t="shared" si="80"/>
        <v>-291</v>
      </c>
      <c r="G173" s="134">
        <f t="shared" si="62"/>
        <v>3.2399999327026308E-5</v>
      </c>
      <c r="I173" s="134">
        <f t="shared" si="83"/>
        <v>3.2399999327026308E-5</v>
      </c>
      <c r="P173" s="134">
        <f t="shared" si="63"/>
        <v>-2.012795905945572E-3</v>
      </c>
      <c r="Q173" s="185">
        <f t="shared" si="64"/>
        <v>29867.847999999998</v>
      </c>
      <c r="S173" s="70">
        <v>0.1</v>
      </c>
      <c r="Z173" s="134">
        <f t="shared" si="65"/>
        <v>-291</v>
      </c>
      <c r="AA173" s="134">
        <f t="shared" si="66"/>
        <v>-1.416010098287649E-3</v>
      </c>
      <c r="AB173" s="134">
        <f t="shared" si="67"/>
        <v>-5.6438580833089672E-4</v>
      </c>
      <c r="AC173" s="134">
        <f t="shared" si="68"/>
        <v>2.0451959052725983E-3</v>
      </c>
      <c r="AD173" s="134">
        <f t="shared" si="78"/>
        <v>1.4484100976146753E-3</v>
      </c>
      <c r="AE173" s="134">
        <f t="shared" si="69"/>
        <v>2.097891810872153E-7</v>
      </c>
      <c r="AF173" s="134">
        <f t="shared" si="79"/>
        <v>2.0451959052725983E-3</v>
      </c>
      <c r="AG173" s="70"/>
      <c r="AH173" s="134">
        <f t="shared" si="70"/>
        <v>5.9678580765792303E-4</v>
      </c>
      <c r="AI173" s="134">
        <f t="shared" si="71"/>
        <v>0.67327220130770693</v>
      </c>
      <c r="AJ173" s="134">
        <f t="shared" si="72"/>
        <v>-0.50577576932526436</v>
      </c>
      <c r="AK173" s="134">
        <f t="shared" si="73"/>
        <v>0.45628994035791348</v>
      </c>
      <c r="AL173" s="134">
        <f t="shared" si="74"/>
        <v>2.192215090741827</v>
      </c>
      <c r="AM173" s="134">
        <f t="shared" si="75"/>
        <v>1.9459847268006032</v>
      </c>
      <c r="AN173" s="134">
        <f t="shared" si="82"/>
        <v>1.6019682943721119</v>
      </c>
      <c r="AO173" s="134">
        <f t="shared" si="82"/>
        <v>1.6019682943429507</v>
      </c>
      <c r="AP173" s="134">
        <f t="shared" si="82"/>
        <v>1.6019682960101478</v>
      </c>
      <c r="AQ173" s="134">
        <f t="shared" si="82"/>
        <v>1.6019682006928382</v>
      </c>
      <c r="AR173" s="134">
        <f t="shared" si="82"/>
        <v>1.6019736497249872</v>
      </c>
      <c r="AS173" s="134">
        <f t="shared" si="82"/>
        <v>1.6016605993848279</v>
      </c>
      <c r="AT173" s="134">
        <f t="shared" si="82"/>
        <v>1.5253153455436494</v>
      </c>
      <c r="AU173" s="134">
        <f t="shared" si="77"/>
        <v>1.0410354753603217</v>
      </c>
    </row>
    <row r="174" spans="1:47" s="134" customFormat="1" ht="12.95" customHeight="1" x14ac:dyDescent="0.2">
      <c r="A174" s="69" t="s">
        <v>153</v>
      </c>
      <c r="B174" s="74"/>
      <c r="C174" s="72">
        <v>44902.368000000002</v>
      </c>
      <c r="D174" s="72"/>
      <c r="E174" s="69">
        <f t="shared" si="61"/>
        <v>-277.02184601305788</v>
      </c>
      <c r="F174" s="134">
        <f t="shared" si="80"/>
        <v>-277</v>
      </c>
      <c r="G174" s="134">
        <f t="shared" si="62"/>
        <v>-2.5037200000951998E-2</v>
      </c>
      <c r="I174" s="134">
        <f t="shared" si="83"/>
        <v>-2.5037200000951998E-2</v>
      </c>
      <c r="P174" s="134">
        <f t="shared" si="63"/>
        <v>-1.9216092465117384E-3</v>
      </c>
      <c r="Q174" s="185">
        <f t="shared" si="64"/>
        <v>29883.868000000002</v>
      </c>
      <c r="S174" s="70">
        <v>0.1</v>
      </c>
      <c r="Z174" s="134">
        <f t="shared" si="65"/>
        <v>-277</v>
      </c>
      <c r="AA174" s="134">
        <f t="shared" si="66"/>
        <v>-1.4303866005793303E-3</v>
      </c>
      <c r="AB174" s="134">
        <f t="shared" si="67"/>
        <v>-2.5528422646884406E-2</v>
      </c>
      <c r="AC174" s="134">
        <f t="shared" si="68"/>
        <v>-2.3115590754440259E-2</v>
      </c>
      <c r="AD174" s="134">
        <f t="shared" si="78"/>
        <v>-2.3606813400372666E-2</v>
      </c>
      <c r="AE174" s="134">
        <f t="shared" si="69"/>
        <v>5.5728163892001457E-5</v>
      </c>
      <c r="AF174" s="134">
        <f t="shared" si="79"/>
        <v>-2.3115590754440259E-2</v>
      </c>
      <c r="AG174" s="70"/>
      <c r="AH174" s="134">
        <f t="shared" si="70"/>
        <v>4.9122264593240829E-4</v>
      </c>
      <c r="AI174" s="134">
        <f t="shared" si="71"/>
        <v>0.67037346134130904</v>
      </c>
      <c r="AJ174" s="134">
        <f t="shared" si="72"/>
        <v>-0.51125841676007611</v>
      </c>
      <c r="AK174" s="134">
        <f t="shared" si="73"/>
        <v>0.45420029625929398</v>
      </c>
      <c r="AL174" s="134">
        <f t="shared" si="74"/>
        <v>2.1985824960274041</v>
      </c>
      <c r="AM174" s="134">
        <f t="shared" si="75"/>
        <v>1.9613197134224185</v>
      </c>
      <c r="AN174" s="134">
        <f t="shared" si="82"/>
        <v>1.609812875608627</v>
      </c>
      <c r="AO174" s="134">
        <f t="shared" si="82"/>
        <v>1.6098128756271579</v>
      </c>
      <c r="AP174" s="134">
        <f t="shared" si="82"/>
        <v>1.6098128747806366</v>
      </c>
      <c r="AQ174" s="134">
        <f t="shared" si="82"/>
        <v>1.6098129134508992</v>
      </c>
      <c r="AR174" s="134">
        <f t="shared" si="82"/>
        <v>1.6098111469007084</v>
      </c>
      <c r="AS174" s="134">
        <f t="shared" si="82"/>
        <v>1.6098917657184002</v>
      </c>
      <c r="AT174" s="134">
        <f t="shared" si="82"/>
        <v>1.5355673453849525</v>
      </c>
      <c r="AU174" s="134">
        <f t="shared" si="77"/>
        <v>1.049034524216865</v>
      </c>
    </row>
    <row r="175" spans="1:47" s="134" customFormat="1" ht="12.95" customHeight="1" x14ac:dyDescent="0.2">
      <c r="A175" s="69" t="s">
        <v>153</v>
      </c>
      <c r="B175" s="74"/>
      <c r="C175" s="72">
        <v>44910.432000000001</v>
      </c>
      <c r="D175" s="72"/>
      <c r="E175" s="69">
        <f t="shared" si="61"/>
        <v>-269.98566587707529</v>
      </c>
      <c r="F175" s="134">
        <f t="shared" si="80"/>
        <v>-270</v>
      </c>
      <c r="G175" s="134">
        <f t="shared" si="62"/>
        <v>1.6427999995357823E-2</v>
      </c>
      <c r="I175" s="134">
        <f t="shared" si="83"/>
        <v>1.6427999995357823E-2</v>
      </c>
      <c r="P175" s="134">
        <f t="shared" si="63"/>
        <v>-1.8761048884881584E-3</v>
      </c>
      <c r="Q175" s="185">
        <f t="shared" si="64"/>
        <v>29891.932000000001</v>
      </c>
      <c r="S175" s="70">
        <v>0.1</v>
      </c>
      <c r="Z175" s="134">
        <f t="shared" si="65"/>
        <v>-270</v>
      </c>
      <c r="AA175" s="134">
        <f t="shared" si="66"/>
        <v>-1.4375054614081315E-3</v>
      </c>
      <c r="AB175" s="134">
        <f t="shared" si="67"/>
        <v>1.5989400568277797E-2</v>
      </c>
      <c r="AC175" s="134">
        <f t="shared" si="68"/>
        <v>1.8304104883845981E-2</v>
      </c>
      <c r="AD175" s="134">
        <f t="shared" si="78"/>
        <v>1.7865505456765955E-2</v>
      </c>
      <c r="AE175" s="134">
        <f t="shared" si="69"/>
        <v>3.191762852257341E-5</v>
      </c>
      <c r="AF175" s="134">
        <f t="shared" si="79"/>
        <v>1.8304104883845981E-2</v>
      </c>
      <c r="AG175" s="70"/>
      <c r="AH175" s="134">
        <f t="shared" si="70"/>
        <v>4.3859942708002702E-4</v>
      </c>
      <c r="AI175" s="134">
        <f t="shared" si="71"/>
        <v>0.66893837868980977</v>
      </c>
      <c r="AJ175" s="134">
        <f t="shared" si="72"/>
        <v>-0.51397440874287093</v>
      </c>
      <c r="AK175" s="134">
        <f t="shared" si="73"/>
        <v>0.45315534533491719</v>
      </c>
      <c r="AL175" s="134">
        <f t="shared" si="74"/>
        <v>2.2017457131588141</v>
      </c>
      <c r="AM175" s="134">
        <f t="shared" si="75"/>
        <v>1.969009274044202</v>
      </c>
      <c r="AN175" s="134">
        <f t="shared" si="82"/>
        <v>1.6137225291709643</v>
      </c>
      <c r="AO175" s="134">
        <f t="shared" si="82"/>
        <v>1.6137225292616697</v>
      </c>
      <c r="AP175" s="134">
        <f t="shared" si="82"/>
        <v>1.6137225254953083</v>
      </c>
      <c r="AQ175" s="134">
        <f t="shared" si="82"/>
        <v>1.6137226818857693</v>
      </c>
      <c r="AR175" s="134">
        <f t="shared" si="82"/>
        <v>1.6137161876121906</v>
      </c>
      <c r="AS175" s="134">
        <f t="shared" si="82"/>
        <v>1.6139850477625521</v>
      </c>
      <c r="AT175" s="134">
        <f t="shared" si="82"/>
        <v>1.5406816802884653</v>
      </c>
      <c r="AU175" s="134">
        <f t="shared" si="77"/>
        <v>1.0530340486451366</v>
      </c>
    </row>
    <row r="176" spans="1:47" s="134" customFormat="1" ht="12.95" customHeight="1" x14ac:dyDescent="0.2">
      <c r="A176" s="69" t="s">
        <v>153</v>
      </c>
      <c r="B176" s="74"/>
      <c r="C176" s="72">
        <v>44917.279000000002</v>
      </c>
      <c r="D176" s="72"/>
      <c r="E176" s="69">
        <f t="shared" si="61"/>
        <v>-264.01136957361626</v>
      </c>
      <c r="F176" s="134">
        <f t="shared" si="80"/>
        <v>-264</v>
      </c>
      <c r="G176" s="134">
        <f t="shared" si="62"/>
        <v>-1.3030399997660425E-2</v>
      </c>
      <c r="I176" s="134">
        <f t="shared" si="83"/>
        <v>-1.3030399997660425E-2</v>
      </c>
      <c r="P176" s="134">
        <f t="shared" si="63"/>
        <v>-1.8371483625093097E-3</v>
      </c>
      <c r="Q176" s="185">
        <f t="shared" si="64"/>
        <v>29898.779000000002</v>
      </c>
      <c r="S176" s="70">
        <v>0.1</v>
      </c>
      <c r="Z176" s="134">
        <f t="shared" si="65"/>
        <v>-264</v>
      </c>
      <c r="AA176" s="134">
        <f t="shared" si="66"/>
        <v>-1.4435704120242772E-3</v>
      </c>
      <c r="AB176" s="134">
        <f t="shared" si="67"/>
        <v>-1.3423977948145456E-2</v>
      </c>
      <c r="AC176" s="134">
        <f t="shared" si="68"/>
        <v>-1.1193251635151115E-2</v>
      </c>
      <c r="AD176" s="134">
        <f t="shared" si="78"/>
        <v>-1.1586829585636147E-2</v>
      </c>
      <c r="AE176" s="134">
        <f t="shared" si="69"/>
        <v>1.3425461984657313E-5</v>
      </c>
      <c r="AF176" s="134">
        <f t="shared" si="79"/>
        <v>-1.1193251635151115E-2</v>
      </c>
      <c r="AG176" s="70"/>
      <c r="AH176" s="134">
        <f t="shared" si="70"/>
        <v>3.9357795048503241E-4</v>
      </c>
      <c r="AI176" s="134">
        <f t="shared" si="71"/>
        <v>0.66771580485563375</v>
      </c>
      <c r="AJ176" s="134">
        <f t="shared" si="72"/>
        <v>-0.51628910467459188</v>
      </c>
      <c r="AK176" s="134">
        <f t="shared" si="73"/>
        <v>0.45225963535053676</v>
      </c>
      <c r="AL176" s="134">
        <f t="shared" si="74"/>
        <v>2.2044462938145868</v>
      </c>
      <c r="AM176" s="134">
        <f t="shared" si="75"/>
        <v>1.9756121960537261</v>
      </c>
      <c r="AN176" s="134">
        <f t="shared" si="82"/>
        <v>1.6170670120554829</v>
      </c>
      <c r="AO176" s="134">
        <f t="shared" si="82"/>
        <v>1.6170670122495476</v>
      </c>
      <c r="AP176" s="134">
        <f t="shared" si="82"/>
        <v>1.6170670047734719</v>
      </c>
      <c r="AQ176" s="134">
        <f t="shared" si="82"/>
        <v>1.6170672927781657</v>
      </c>
      <c r="AR176" s="134">
        <f t="shared" si="82"/>
        <v>1.6170561965306138</v>
      </c>
      <c r="AS176" s="134">
        <f t="shared" si="82"/>
        <v>1.6174818076030992</v>
      </c>
      <c r="AT176" s="134">
        <f t="shared" si="82"/>
        <v>1.5450591880340865</v>
      </c>
      <c r="AU176" s="134">
        <f t="shared" si="77"/>
        <v>1.0564622124407981</v>
      </c>
    </row>
    <row r="177" spans="1:47" s="134" customFormat="1" ht="12.95" customHeight="1" x14ac:dyDescent="0.2">
      <c r="A177" s="159" t="s">
        <v>154</v>
      </c>
      <c r="B177" s="164" t="s">
        <v>102</v>
      </c>
      <c r="C177" s="158">
        <v>44917.294000000002</v>
      </c>
      <c r="D177" s="158" t="s">
        <v>82</v>
      </c>
      <c r="E177" s="69">
        <f t="shared" si="61"/>
        <v>-263.99828144092339</v>
      </c>
      <c r="F177" s="134">
        <f t="shared" si="80"/>
        <v>-264</v>
      </c>
      <c r="G177" s="134">
        <f t="shared" si="62"/>
        <v>1.9696000017574988E-3</v>
      </c>
      <c r="I177" s="134">
        <f t="shared" si="83"/>
        <v>1.9696000017574988E-3</v>
      </c>
      <c r="P177" s="134">
        <f t="shared" si="63"/>
        <v>-1.8371483625093097E-3</v>
      </c>
      <c r="Q177" s="185">
        <f t="shared" si="64"/>
        <v>29898.794000000002</v>
      </c>
      <c r="S177" s="70">
        <v>0.1</v>
      </c>
      <c r="Z177" s="134">
        <f t="shared" si="65"/>
        <v>-264</v>
      </c>
      <c r="AA177" s="134">
        <f t="shared" si="66"/>
        <v>-1.4435704120242772E-3</v>
      </c>
      <c r="AB177" s="134">
        <f t="shared" si="67"/>
        <v>1.5760220512724664E-3</v>
      </c>
      <c r="AC177" s="134">
        <f t="shared" si="68"/>
        <v>3.8067483642668085E-3</v>
      </c>
      <c r="AD177" s="134">
        <f t="shared" si="78"/>
        <v>3.4131704137817763E-3</v>
      </c>
      <c r="AE177" s="134">
        <f t="shared" si="69"/>
        <v>1.1649732273515263E-6</v>
      </c>
      <c r="AF177" s="134">
        <f t="shared" si="79"/>
        <v>3.8067483642668085E-3</v>
      </c>
      <c r="AG177" s="70"/>
      <c r="AH177" s="134">
        <f t="shared" si="70"/>
        <v>3.9357795048503241E-4</v>
      </c>
      <c r="AI177" s="134">
        <f t="shared" si="71"/>
        <v>0.66771580485563375</v>
      </c>
      <c r="AJ177" s="134">
        <f t="shared" si="72"/>
        <v>-0.51628910467459188</v>
      </c>
      <c r="AK177" s="134">
        <f t="shared" si="73"/>
        <v>0.45225963535053676</v>
      </c>
      <c r="AL177" s="134">
        <f t="shared" si="74"/>
        <v>2.2044462938145868</v>
      </c>
      <c r="AM177" s="134">
        <f t="shared" si="75"/>
        <v>1.9756121960537261</v>
      </c>
      <c r="AN177" s="134">
        <f t="shared" si="82"/>
        <v>1.6170670120554829</v>
      </c>
      <c r="AO177" s="134">
        <f t="shared" si="82"/>
        <v>1.6170670122495476</v>
      </c>
      <c r="AP177" s="134">
        <f t="shared" si="82"/>
        <v>1.6170670047734719</v>
      </c>
      <c r="AQ177" s="134">
        <f t="shared" si="82"/>
        <v>1.6170672927781657</v>
      </c>
      <c r="AR177" s="134">
        <f t="shared" si="82"/>
        <v>1.6170561965306138</v>
      </c>
      <c r="AS177" s="134">
        <f t="shared" si="82"/>
        <v>1.6174818076030992</v>
      </c>
      <c r="AT177" s="134">
        <f t="shared" si="82"/>
        <v>1.5450591880340865</v>
      </c>
      <c r="AU177" s="134">
        <f t="shared" si="77"/>
        <v>1.0564622124407981</v>
      </c>
    </row>
    <row r="178" spans="1:47" s="134" customFormat="1" ht="12.95" customHeight="1" x14ac:dyDescent="0.2">
      <c r="A178" s="69" t="s">
        <v>153</v>
      </c>
      <c r="B178" s="74"/>
      <c r="C178" s="72">
        <v>44925.292999999998</v>
      </c>
      <c r="D178" s="72"/>
      <c r="E178" s="69">
        <f t="shared" si="61"/>
        <v>-257.01881654661429</v>
      </c>
      <c r="F178" s="134">
        <f t="shared" si="80"/>
        <v>-257</v>
      </c>
      <c r="G178" s="134">
        <f t="shared" si="62"/>
        <v>-2.1565200004260987E-2</v>
      </c>
      <c r="I178" s="134">
        <f t="shared" si="83"/>
        <v>-2.1565200004260987E-2</v>
      </c>
      <c r="P178" s="134">
        <f t="shared" si="63"/>
        <v>-1.7917541599155756E-3</v>
      </c>
      <c r="Q178" s="185">
        <f t="shared" si="64"/>
        <v>29906.792999999998</v>
      </c>
      <c r="S178" s="70">
        <v>0.1</v>
      </c>
      <c r="Z178" s="134">
        <f t="shared" si="65"/>
        <v>-257</v>
      </c>
      <c r="AA178" s="134">
        <f t="shared" si="66"/>
        <v>-1.4506030115222332E-3</v>
      </c>
      <c r="AB178" s="134">
        <f t="shared" si="67"/>
        <v>-2.1906351152654328E-2</v>
      </c>
      <c r="AC178" s="134">
        <f t="shared" si="68"/>
        <v>-1.977344584434541E-2</v>
      </c>
      <c r="AD178" s="134">
        <f t="shared" si="78"/>
        <v>-2.0114596992738754E-2</v>
      </c>
      <c r="AE178" s="134">
        <f t="shared" si="69"/>
        <v>4.0459701218029497E-5</v>
      </c>
      <c r="AF178" s="134">
        <f t="shared" si="79"/>
        <v>-1.977344584434541E-2</v>
      </c>
      <c r="AG178" s="70"/>
      <c r="AH178" s="134">
        <f t="shared" si="70"/>
        <v>3.4115114839334225E-4</v>
      </c>
      <c r="AI178" s="134">
        <f t="shared" si="71"/>
        <v>0.66629814356369388</v>
      </c>
      <c r="AJ178" s="134">
        <f t="shared" si="72"/>
        <v>-0.51897419286328017</v>
      </c>
      <c r="AK178" s="134">
        <f t="shared" si="73"/>
        <v>0.45121462201606766</v>
      </c>
      <c r="AL178" s="134">
        <f t="shared" si="74"/>
        <v>2.2075845351466161</v>
      </c>
      <c r="AM178" s="134">
        <f t="shared" si="75"/>
        <v>1.9833295930764487</v>
      </c>
      <c r="AN178" s="134">
        <f t="shared" si="82"/>
        <v>1.6209612003232032</v>
      </c>
      <c r="AO178" s="134">
        <f t="shared" si="82"/>
        <v>1.6209612007035061</v>
      </c>
      <c r="AP178" s="134">
        <f t="shared" si="82"/>
        <v>1.6209611871893137</v>
      </c>
      <c r="AQ178" s="134">
        <f t="shared" si="82"/>
        <v>1.6209616674186595</v>
      </c>
      <c r="AR178" s="134">
        <f t="shared" si="82"/>
        <v>1.6209445995599099</v>
      </c>
      <c r="AS178" s="134">
        <f t="shared" si="82"/>
        <v>1.6215476891111624</v>
      </c>
      <c r="AT178" s="134">
        <f t="shared" si="82"/>
        <v>1.5501590222023929</v>
      </c>
      <c r="AU178" s="134">
        <f t="shared" si="77"/>
        <v>1.0604617368690696</v>
      </c>
    </row>
    <row r="179" spans="1:47" s="134" customFormat="1" ht="12.95" customHeight="1" x14ac:dyDescent="0.2">
      <c r="A179" s="69" t="s">
        <v>153</v>
      </c>
      <c r="B179" s="74"/>
      <c r="C179" s="72">
        <v>44925.330999999998</v>
      </c>
      <c r="D179" s="72"/>
      <c r="E179" s="69">
        <f t="shared" si="61"/>
        <v>-256.98565994379055</v>
      </c>
      <c r="F179" s="134">
        <f t="shared" si="80"/>
        <v>-257</v>
      </c>
      <c r="G179" s="134">
        <f t="shared" si="62"/>
        <v>1.6434799996204674E-2</v>
      </c>
      <c r="I179" s="134">
        <f t="shared" si="83"/>
        <v>1.6434799996204674E-2</v>
      </c>
      <c r="P179" s="134">
        <f t="shared" si="63"/>
        <v>-1.7917541599155756E-3</v>
      </c>
      <c r="Q179" s="185">
        <f t="shared" si="64"/>
        <v>29906.830999999998</v>
      </c>
      <c r="S179" s="70">
        <v>0.1</v>
      </c>
      <c r="Z179" s="134">
        <f t="shared" si="65"/>
        <v>-257</v>
      </c>
      <c r="AA179" s="134">
        <f t="shared" si="66"/>
        <v>-1.4506030115222332E-3</v>
      </c>
      <c r="AB179" s="134">
        <f t="shared" si="67"/>
        <v>1.6093648847811334E-2</v>
      </c>
      <c r="AC179" s="134">
        <f t="shared" si="68"/>
        <v>1.8226554156120251E-2</v>
      </c>
      <c r="AD179" s="134">
        <f t="shared" si="78"/>
        <v>1.7885403007726907E-2</v>
      </c>
      <c r="AE179" s="134">
        <f t="shared" si="69"/>
        <v>3.198876407488067E-5</v>
      </c>
      <c r="AF179" s="134">
        <f t="shared" si="79"/>
        <v>1.8226554156120251E-2</v>
      </c>
      <c r="AG179" s="70"/>
      <c r="AH179" s="134">
        <f t="shared" si="70"/>
        <v>3.4115114839334225E-4</v>
      </c>
      <c r="AI179" s="134">
        <f t="shared" si="71"/>
        <v>0.66629814356369388</v>
      </c>
      <c r="AJ179" s="134">
        <f t="shared" si="72"/>
        <v>-0.51897419286328017</v>
      </c>
      <c r="AK179" s="134">
        <f t="shared" si="73"/>
        <v>0.45121462201606766</v>
      </c>
      <c r="AL179" s="134">
        <f t="shared" si="74"/>
        <v>2.2075845351466161</v>
      </c>
      <c r="AM179" s="134">
        <f t="shared" si="75"/>
        <v>1.9833295930764487</v>
      </c>
      <c r="AN179" s="134">
        <f t="shared" si="82"/>
        <v>1.6209612003232032</v>
      </c>
      <c r="AO179" s="134">
        <f t="shared" si="82"/>
        <v>1.6209612007035061</v>
      </c>
      <c r="AP179" s="134">
        <f t="shared" si="82"/>
        <v>1.6209611871893137</v>
      </c>
      <c r="AQ179" s="134">
        <f t="shared" si="82"/>
        <v>1.6209616674186595</v>
      </c>
      <c r="AR179" s="134">
        <f t="shared" si="82"/>
        <v>1.6209445995599099</v>
      </c>
      <c r="AS179" s="134">
        <f t="shared" si="82"/>
        <v>1.6215476891111624</v>
      </c>
      <c r="AT179" s="134">
        <f t="shared" si="82"/>
        <v>1.5501590222023929</v>
      </c>
      <c r="AU179" s="134">
        <f t="shared" si="77"/>
        <v>1.0604617368690696</v>
      </c>
    </row>
    <row r="180" spans="1:47" s="134" customFormat="1" ht="12.95" customHeight="1" x14ac:dyDescent="0.2">
      <c r="A180" s="69" t="s">
        <v>155</v>
      </c>
      <c r="B180" s="74"/>
      <c r="C180" s="72">
        <v>44956.243000000002</v>
      </c>
      <c r="D180" s="72"/>
      <c r="E180" s="69">
        <f t="shared" si="61"/>
        <v>-230.01363608918197</v>
      </c>
      <c r="F180" s="134">
        <f t="shared" si="80"/>
        <v>-230</v>
      </c>
      <c r="G180" s="134">
        <f t="shared" si="62"/>
        <v>-1.5628000001015607E-2</v>
      </c>
      <c r="I180" s="134">
        <f t="shared" si="83"/>
        <v>-1.5628000001015607E-2</v>
      </c>
      <c r="P180" s="134">
        <f t="shared" si="63"/>
        <v>-1.6172178547716035E-3</v>
      </c>
      <c r="Q180" s="185">
        <f t="shared" si="64"/>
        <v>29937.743000000002</v>
      </c>
      <c r="S180" s="70">
        <v>0.1</v>
      </c>
      <c r="Z180" s="134">
        <f t="shared" si="65"/>
        <v>-230</v>
      </c>
      <c r="AA180" s="134">
        <f t="shared" si="66"/>
        <v>-1.4772914797002799E-3</v>
      </c>
      <c r="AB180" s="134">
        <f t="shared" si="67"/>
        <v>-1.5767926376086931E-2</v>
      </c>
      <c r="AC180" s="134">
        <f t="shared" si="68"/>
        <v>-1.4010782146244004E-2</v>
      </c>
      <c r="AD180" s="134">
        <f t="shared" si="78"/>
        <v>-1.4150708521315327E-2</v>
      </c>
      <c r="AE180" s="134">
        <f t="shared" si="69"/>
        <v>2.0024255165522622E-5</v>
      </c>
      <c r="AF180" s="134">
        <f t="shared" si="79"/>
        <v>-1.4010782146244004E-2</v>
      </c>
      <c r="AG180" s="70"/>
      <c r="AH180" s="134">
        <f t="shared" si="70"/>
        <v>1.3992637507132365E-4</v>
      </c>
      <c r="AI180" s="134">
        <f t="shared" si="71"/>
        <v>0.6609161126040346</v>
      </c>
      <c r="AJ180" s="134">
        <f t="shared" si="72"/>
        <v>-0.52917814344931424</v>
      </c>
      <c r="AK180" s="134">
        <f t="shared" si="73"/>
        <v>0.44718416946329853</v>
      </c>
      <c r="AL180" s="134">
        <f t="shared" si="74"/>
        <v>2.2195657769468817</v>
      </c>
      <c r="AM180" s="134">
        <f t="shared" si="75"/>
        <v>2.0132406402342897</v>
      </c>
      <c r="AN180" s="134">
        <f t="shared" si="82"/>
        <v>1.6359048419665685</v>
      </c>
      <c r="AO180" s="134">
        <f t="shared" si="82"/>
        <v>1.6359048441760462</v>
      </c>
      <c r="AP180" s="134">
        <f t="shared" si="82"/>
        <v>1.6359047836646665</v>
      </c>
      <c r="AQ180" s="134">
        <f t="shared" si="82"/>
        <v>1.6359064408807118</v>
      </c>
      <c r="AR180" s="134">
        <f t="shared" si="82"/>
        <v>1.6358610397244626</v>
      </c>
      <c r="AS180" s="134">
        <f t="shared" si="82"/>
        <v>1.6370936266585407</v>
      </c>
      <c r="AT180" s="134">
        <f t="shared" si="82"/>
        <v>1.5697562786733874</v>
      </c>
      <c r="AU180" s="134">
        <f t="shared" si="77"/>
        <v>1.0758884739495462</v>
      </c>
    </row>
    <row r="181" spans="1:47" s="134" customFormat="1" ht="12.95" customHeight="1" x14ac:dyDescent="0.2">
      <c r="A181" s="69" t="s">
        <v>156</v>
      </c>
      <c r="B181" s="74"/>
      <c r="C181" s="72">
        <v>45200.370999999999</v>
      </c>
      <c r="D181" s="72"/>
      <c r="E181" s="69">
        <f t="shared" si="61"/>
        <v>-17.001658877194227</v>
      </c>
      <c r="F181" s="134">
        <f t="shared" si="80"/>
        <v>-17</v>
      </c>
      <c r="G181" s="134">
        <f t="shared" si="62"/>
        <v>-1.9012000047951005E-3</v>
      </c>
      <c r="I181" s="134">
        <f t="shared" si="83"/>
        <v>-1.9012000047951005E-3</v>
      </c>
      <c r="P181" s="134">
        <f t="shared" si="63"/>
        <v>-2.7126069670873948E-4</v>
      </c>
      <c r="Q181" s="185">
        <f t="shared" si="64"/>
        <v>30181.870999999999</v>
      </c>
      <c r="S181" s="70">
        <v>0.1</v>
      </c>
      <c r="Z181" s="134">
        <f t="shared" si="65"/>
        <v>-17</v>
      </c>
      <c r="AA181" s="134">
        <f t="shared" si="66"/>
        <v>-1.6630903570113353E-3</v>
      </c>
      <c r="AB181" s="134">
        <f t="shared" si="67"/>
        <v>-5.0937034449250471E-4</v>
      </c>
      <c r="AC181" s="134">
        <f t="shared" si="68"/>
        <v>-1.6299393080863611E-3</v>
      </c>
      <c r="AD181" s="134">
        <f t="shared" si="78"/>
        <v>-2.3810964778376523E-4</v>
      </c>
      <c r="AE181" s="134">
        <f t="shared" si="69"/>
        <v>5.6696204367708734E-9</v>
      </c>
      <c r="AF181" s="134">
        <f t="shared" si="79"/>
        <v>-1.6299393080863611E-3</v>
      </c>
      <c r="AG181" s="70"/>
      <c r="AH181" s="134">
        <f t="shared" si="70"/>
        <v>-1.3918296603025958E-3</v>
      </c>
      <c r="AI181" s="134">
        <f t="shared" si="71"/>
        <v>0.62280780395727353</v>
      </c>
      <c r="AJ181" s="134">
        <f t="shared" si="72"/>
        <v>-0.60193169403242552</v>
      </c>
      <c r="AK181" s="134">
        <f t="shared" si="73"/>
        <v>0.41554495707998335</v>
      </c>
      <c r="AL181" s="134">
        <f t="shared" si="74"/>
        <v>2.3078520106084137</v>
      </c>
      <c r="AM181" s="134">
        <f t="shared" si="75"/>
        <v>2.2582337633785081</v>
      </c>
      <c r="AN181" s="134">
        <f t="shared" ref="AN181:AT195" si="84">$AU181+$AB$7*SIN(AO181)</f>
        <v>1.7498241255534421</v>
      </c>
      <c r="AO181" s="134">
        <f t="shared" si="84"/>
        <v>1.7498244261081526</v>
      </c>
      <c r="AP181" s="134">
        <f t="shared" si="84"/>
        <v>1.7498214186023173</v>
      </c>
      <c r="AQ181" s="134">
        <f t="shared" si="84"/>
        <v>1.7498515110087856</v>
      </c>
      <c r="AR181" s="134">
        <f t="shared" si="84"/>
        <v>1.749550187562892</v>
      </c>
      <c r="AS181" s="134">
        <f t="shared" si="84"/>
        <v>1.7525451199913178</v>
      </c>
      <c r="AT181" s="134">
        <f t="shared" si="84"/>
        <v>1.7201617497415613</v>
      </c>
      <c r="AU181" s="134">
        <f t="shared" si="77"/>
        <v>1.1975882886955265</v>
      </c>
    </row>
    <row r="182" spans="1:47" s="134" customFormat="1" ht="12.95" customHeight="1" x14ac:dyDescent="0.2">
      <c r="A182" s="69" t="s">
        <v>156</v>
      </c>
      <c r="B182" s="74"/>
      <c r="C182" s="72">
        <v>45200.373</v>
      </c>
      <c r="D182" s="72"/>
      <c r="E182" s="69">
        <f t="shared" si="61"/>
        <v>-16.99991379283475</v>
      </c>
      <c r="F182" s="134">
        <f t="shared" si="80"/>
        <v>-17</v>
      </c>
      <c r="G182" s="134">
        <f t="shared" si="62"/>
        <v>9.8799995612353086E-5</v>
      </c>
      <c r="I182" s="134">
        <f t="shared" si="83"/>
        <v>9.8799995612353086E-5</v>
      </c>
      <c r="P182" s="134">
        <f t="shared" si="63"/>
        <v>-2.7126069670873948E-4</v>
      </c>
      <c r="Q182" s="185">
        <f t="shared" si="64"/>
        <v>30181.873</v>
      </c>
      <c r="S182" s="70">
        <v>0.1</v>
      </c>
      <c r="Z182" s="134">
        <f t="shared" si="65"/>
        <v>-17</v>
      </c>
      <c r="AA182" s="134">
        <f t="shared" si="66"/>
        <v>-1.6630903570113353E-3</v>
      </c>
      <c r="AB182" s="134">
        <f t="shared" si="67"/>
        <v>1.4906296559149489E-3</v>
      </c>
      <c r="AC182" s="134">
        <f t="shared" si="68"/>
        <v>3.7006069232109256E-4</v>
      </c>
      <c r="AD182" s="134">
        <f t="shared" si="78"/>
        <v>1.7618903526236884E-3</v>
      </c>
      <c r="AE182" s="134">
        <f t="shared" si="69"/>
        <v>3.1042576146684251E-7</v>
      </c>
      <c r="AF182" s="134">
        <f t="shared" si="79"/>
        <v>3.7006069232109256E-4</v>
      </c>
      <c r="AG182" s="70"/>
      <c r="AH182" s="134">
        <f t="shared" si="70"/>
        <v>-1.3918296603025958E-3</v>
      </c>
      <c r="AI182" s="134">
        <f t="shared" si="71"/>
        <v>0.62280780395727353</v>
      </c>
      <c r="AJ182" s="134">
        <f t="shared" si="72"/>
        <v>-0.60193169403242552</v>
      </c>
      <c r="AK182" s="134">
        <f t="shared" si="73"/>
        <v>0.41554495707998335</v>
      </c>
      <c r="AL182" s="134">
        <f t="shared" si="74"/>
        <v>2.3078520106084137</v>
      </c>
      <c r="AM182" s="134">
        <f t="shared" si="75"/>
        <v>2.2582337633785081</v>
      </c>
      <c r="AN182" s="134">
        <f t="shared" si="84"/>
        <v>1.7498241255534421</v>
      </c>
      <c r="AO182" s="134">
        <f t="shared" si="84"/>
        <v>1.7498244261081526</v>
      </c>
      <c r="AP182" s="134">
        <f t="shared" si="84"/>
        <v>1.7498214186023173</v>
      </c>
      <c r="AQ182" s="134">
        <f t="shared" si="84"/>
        <v>1.7498515110087856</v>
      </c>
      <c r="AR182" s="134">
        <f t="shared" si="84"/>
        <v>1.749550187562892</v>
      </c>
      <c r="AS182" s="134">
        <f t="shared" si="84"/>
        <v>1.7525451199913178</v>
      </c>
      <c r="AT182" s="134">
        <f t="shared" si="84"/>
        <v>1.7201617497415613</v>
      </c>
      <c r="AU182" s="134">
        <f t="shared" si="77"/>
        <v>1.1975882886955265</v>
      </c>
    </row>
    <row r="183" spans="1:47" s="134" customFormat="1" ht="12.95" customHeight="1" x14ac:dyDescent="0.2">
      <c r="A183" s="159" t="s">
        <v>157</v>
      </c>
      <c r="B183" s="164" t="s">
        <v>102</v>
      </c>
      <c r="C183" s="158">
        <v>45200.375999999997</v>
      </c>
      <c r="D183" s="158" t="s">
        <v>82</v>
      </c>
      <c r="E183" s="69">
        <f t="shared" si="61"/>
        <v>-16.997296166298707</v>
      </c>
      <c r="F183" s="134">
        <f t="shared" si="80"/>
        <v>-17</v>
      </c>
      <c r="G183" s="134">
        <f t="shared" si="62"/>
        <v>3.0987999925855547E-3</v>
      </c>
      <c r="I183" s="134">
        <f t="shared" si="83"/>
        <v>3.0987999925855547E-3</v>
      </c>
      <c r="P183" s="134">
        <f t="shared" si="63"/>
        <v>-2.7126069670873948E-4</v>
      </c>
      <c r="Q183" s="185">
        <f t="shared" si="64"/>
        <v>30181.875999999997</v>
      </c>
      <c r="S183" s="70">
        <v>0.1</v>
      </c>
      <c r="Z183" s="134">
        <f t="shared" si="65"/>
        <v>-17</v>
      </c>
      <c r="AA183" s="134">
        <f t="shared" si="66"/>
        <v>-1.6630903570113353E-3</v>
      </c>
      <c r="AB183" s="134">
        <f t="shared" si="67"/>
        <v>4.490629652888151E-3</v>
      </c>
      <c r="AC183" s="134">
        <f t="shared" si="68"/>
        <v>3.3700606892942942E-3</v>
      </c>
      <c r="AD183" s="134">
        <f t="shared" si="78"/>
        <v>4.76189034959689E-3</v>
      </c>
      <c r="AE183" s="134">
        <f t="shared" si="69"/>
        <v>2.2675599701583994E-6</v>
      </c>
      <c r="AF183" s="134">
        <f t="shared" si="79"/>
        <v>3.3700606892942942E-3</v>
      </c>
      <c r="AG183" s="70"/>
      <c r="AH183" s="134">
        <f t="shared" si="70"/>
        <v>-1.3918296603025958E-3</v>
      </c>
      <c r="AI183" s="134">
        <f t="shared" si="71"/>
        <v>0.62280780395727353</v>
      </c>
      <c r="AJ183" s="134">
        <f t="shared" si="72"/>
        <v>-0.60193169403242552</v>
      </c>
      <c r="AK183" s="134">
        <f t="shared" si="73"/>
        <v>0.41554495707998335</v>
      </c>
      <c r="AL183" s="134">
        <f t="shared" si="74"/>
        <v>2.3078520106084137</v>
      </c>
      <c r="AM183" s="134">
        <f t="shared" si="75"/>
        <v>2.2582337633785081</v>
      </c>
      <c r="AN183" s="134">
        <f t="shared" si="84"/>
        <v>1.7498241255534421</v>
      </c>
      <c r="AO183" s="134">
        <f t="shared" si="84"/>
        <v>1.7498244261081526</v>
      </c>
      <c r="AP183" s="134">
        <f t="shared" si="84"/>
        <v>1.7498214186023173</v>
      </c>
      <c r="AQ183" s="134">
        <f t="shared" si="84"/>
        <v>1.7498515110087856</v>
      </c>
      <c r="AR183" s="134">
        <f t="shared" si="84"/>
        <v>1.749550187562892</v>
      </c>
      <c r="AS183" s="134">
        <f t="shared" si="84"/>
        <v>1.7525451199913178</v>
      </c>
      <c r="AT183" s="134">
        <f t="shared" si="84"/>
        <v>1.7201617497415613</v>
      </c>
      <c r="AU183" s="134">
        <f t="shared" si="77"/>
        <v>1.1975882886955265</v>
      </c>
    </row>
    <row r="184" spans="1:47" s="134" customFormat="1" ht="12.95" customHeight="1" x14ac:dyDescent="0.2">
      <c r="A184" s="69" t="s">
        <v>156</v>
      </c>
      <c r="B184" s="74"/>
      <c r="C184" s="72">
        <v>45216.413999999997</v>
      </c>
      <c r="D184" s="72"/>
      <c r="E184" s="69">
        <f t="shared" si="61"/>
        <v>-3.0034646904909299</v>
      </c>
      <c r="F184" s="134">
        <f t="shared" si="80"/>
        <v>-3</v>
      </c>
      <c r="G184" s="134">
        <f t="shared" si="62"/>
        <v>-3.9708000040263869E-3</v>
      </c>
      <c r="I184" s="134">
        <f t="shared" si="83"/>
        <v>-3.9708000040263869E-3</v>
      </c>
      <c r="P184" s="134">
        <f t="shared" si="63"/>
        <v>-1.8471751231763473E-4</v>
      </c>
      <c r="Q184" s="185">
        <f t="shared" si="64"/>
        <v>30197.913999999997</v>
      </c>
      <c r="S184" s="70">
        <v>0.1</v>
      </c>
      <c r="Z184" s="134">
        <f t="shared" si="65"/>
        <v>-3</v>
      </c>
      <c r="AA184" s="134">
        <f t="shared" si="66"/>
        <v>-1.6737501507432116E-3</v>
      </c>
      <c r="AB184" s="134">
        <f t="shared" si="67"/>
        <v>-2.4817673656008102E-3</v>
      </c>
      <c r="AC184" s="134">
        <f t="shared" si="68"/>
        <v>-3.7860824917087523E-3</v>
      </c>
      <c r="AD184" s="134">
        <f t="shared" si="78"/>
        <v>-2.2970498532831752E-3</v>
      </c>
      <c r="AE184" s="134">
        <f t="shared" si="69"/>
        <v>5.2764380284682575E-7</v>
      </c>
      <c r="AF184" s="134">
        <f t="shared" si="79"/>
        <v>-3.7860824917087523E-3</v>
      </c>
      <c r="AG184" s="70"/>
      <c r="AH184" s="134">
        <f t="shared" si="70"/>
        <v>-1.4890326384255769E-3</v>
      </c>
      <c r="AI184" s="134">
        <f t="shared" si="71"/>
        <v>0.62054772350634946</v>
      </c>
      <c r="AJ184" s="134">
        <f t="shared" si="72"/>
        <v>-0.60627668953986436</v>
      </c>
      <c r="AK184" s="134">
        <f t="shared" si="73"/>
        <v>0.41348220514784673</v>
      </c>
      <c r="AL184" s="134">
        <f t="shared" si="74"/>
        <v>2.3133043647769886</v>
      </c>
      <c r="AM184" s="134">
        <f t="shared" si="75"/>
        <v>2.2749654544245002</v>
      </c>
      <c r="AN184" s="134">
        <f t="shared" si="84"/>
        <v>1.7570831874141679</v>
      </c>
      <c r="AO184" s="134">
        <f t="shared" si="84"/>
        <v>1.7570835286995372</v>
      </c>
      <c r="AP184" s="134">
        <f t="shared" si="84"/>
        <v>1.7570802452424659</v>
      </c>
      <c r="AQ184" s="134">
        <f t="shared" si="84"/>
        <v>1.7571118325352262</v>
      </c>
      <c r="AR184" s="134">
        <f t="shared" si="84"/>
        <v>1.7568077387582819</v>
      </c>
      <c r="AS184" s="134">
        <f t="shared" si="84"/>
        <v>1.7597151872113888</v>
      </c>
      <c r="AT184" s="134">
        <f t="shared" si="84"/>
        <v>1.7297808125497411</v>
      </c>
      <c r="AU184" s="134">
        <f t="shared" si="77"/>
        <v>1.2055873375520698</v>
      </c>
    </row>
    <row r="185" spans="1:47" s="134" customFormat="1" ht="12.95" customHeight="1" x14ac:dyDescent="0.2">
      <c r="A185" s="72" t="s">
        <v>158</v>
      </c>
      <c r="B185" s="74" t="s">
        <v>102</v>
      </c>
      <c r="C185" s="72">
        <v>45219.856200000002</v>
      </c>
      <c r="D185" s="72">
        <v>5.0000000000000001E-4</v>
      </c>
      <c r="E185" s="69">
        <f t="shared" si="61"/>
        <v>0</v>
      </c>
      <c r="F185" s="134">
        <f t="shared" si="80"/>
        <v>0</v>
      </c>
      <c r="G185" s="134">
        <f t="shared" si="62"/>
        <v>0</v>
      </c>
      <c r="J185" s="134">
        <f>G185</f>
        <v>0</v>
      </c>
      <c r="P185" s="134">
        <f t="shared" si="63"/>
        <v>-1.6620341196416796E-4</v>
      </c>
      <c r="Q185" s="185">
        <f t="shared" si="64"/>
        <v>30201.356200000002</v>
      </c>
      <c r="S185" s="70">
        <v>1</v>
      </c>
      <c r="Z185" s="134">
        <f t="shared" si="65"/>
        <v>0</v>
      </c>
      <c r="AA185" s="134">
        <f t="shared" si="66"/>
        <v>-1.6760094105673722E-3</v>
      </c>
      <c r="AB185" s="134">
        <f t="shared" si="67"/>
        <v>1.5098059986032042E-3</v>
      </c>
      <c r="AC185" s="134">
        <f t="shared" si="68"/>
        <v>1.6620341196416796E-4</v>
      </c>
      <c r="AD185" s="134">
        <f t="shared" si="78"/>
        <v>1.6760094105673722E-3</v>
      </c>
      <c r="AE185" s="134">
        <f t="shared" si="69"/>
        <v>2.8090075443103905E-6</v>
      </c>
      <c r="AF185" s="134">
        <f t="shared" si="79"/>
        <v>1.6620341196416796E-4</v>
      </c>
      <c r="AG185" s="70"/>
      <c r="AH185" s="134">
        <f t="shared" si="70"/>
        <v>-1.5098059986032042E-3</v>
      </c>
      <c r="AI185" s="134">
        <f t="shared" si="71"/>
        <v>0.62006700819142502</v>
      </c>
      <c r="AJ185" s="134">
        <f t="shared" si="72"/>
        <v>-0.60720133689397893</v>
      </c>
      <c r="AK185" s="134">
        <f t="shared" si="73"/>
        <v>0.41304053777507727</v>
      </c>
      <c r="AL185" s="134">
        <f t="shared" si="74"/>
        <v>2.3144675880877479</v>
      </c>
      <c r="AM185" s="134">
        <f t="shared" si="75"/>
        <v>2.2785619375646853</v>
      </c>
      <c r="AN185" s="134">
        <f t="shared" si="84"/>
        <v>1.7586352772318958</v>
      </c>
      <c r="AO185" s="134">
        <f t="shared" si="84"/>
        <v>1.7586356271917829</v>
      </c>
      <c r="AP185" s="134">
        <f t="shared" si="84"/>
        <v>1.7586322877747436</v>
      </c>
      <c r="AQ185" s="134">
        <f t="shared" si="84"/>
        <v>1.758664151053658</v>
      </c>
      <c r="AR185" s="134">
        <f t="shared" si="84"/>
        <v>1.7583599073955511</v>
      </c>
      <c r="AS185" s="134">
        <f t="shared" si="84"/>
        <v>1.7612453493803779</v>
      </c>
      <c r="AT185" s="134">
        <f t="shared" si="84"/>
        <v>1.7318376801339712</v>
      </c>
      <c r="AU185" s="134">
        <f t="shared" si="77"/>
        <v>1.2073014194499005</v>
      </c>
    </row>
    <row r="186" spans="1:47" s="134" customFormat="1" ht="12.95" customHeight="1" x14ac:dyDescent="0.2">
      <c r="A186" s="159" t="s">
        <v>157</v>
      </c>
      <c r="B186" s="164" t="s">
        <v>102</v>
      </c>
      <c r="C186" s="158">
        <v>45554.510999999999</v>
      </c>
      <c r="D186" s="158" t="s">
        <v>82</v>
      </c>
      <c r="E186" s="69">
        <f t="shared" si="61"/>
        <v>292.00042859271559</v>
      </c>
      <c r="F186" s="134">
        <f t="shared" si="80"/>
        <v>292</v>
      </c>
      <c r="G186" s="134">
        <f t="shared" si="62"/>
        <v>4.9119999312097207E-4</v>
      </c>
      <c r="I186" s="134">
        <f t="shared" ref="I186:I197" si="85">G186</f>
        <v>4.9119999312097207E-4</v>
      </c>
      <c r="P186" s="134">
        <f t="shared" si="63"/>
        <v>1.5836994873103698E-3</v>
      </c>
      <c r="Q186" s="185">
        <f t="shared" si="64"/>
        <v>30536.010999999999</v>
      </c>
      <c r="S186" s="70">
        <v>0.1</v>
      </c>
      <c r="Z186" s="134">
        <f t="shared" si="65"/>
        <v>292</v>
      </c>
      <c r="AA186" s="134">
        <f t="shared" si="66"/>
        <v>-1.8540123141555702E-3</v>
      </c>
      <c r="AB186" s="134">
        <f t="shared" si="67"/>
        <v>3.9289117945869121E-3</v>
      </c>
      <c r="AC186" s="134">
        <f t="shared" si="68"/>
        <v>-1.0924994941893978E-3</v>
      </c>
      <c r="AD186" s="134">
        <f t="shared" si="78"/>
        <v>2.345212307276542E-3</v>
      </c>
      <c r="AE186" s="134">
        <f t="shared" si="69"/>
        <v>5.5000207662013616E-7</v>
      </c>
      <c r="AF186" s="134">
        <f t="shared" si="79"/>
        <v>-1.0924994941893978E-3</v>
      </c>
      <c r="AG186" s="70"/>
      <c r="AH186" s="134">
        <f t="shared" si="70"/>
        <v>-3.43771180146594E-3</v>
      </c>
      <c r="AI186" s="134">
        <f t="shared" si="71"/>
        <v>0.57870108864137282</v>
      </c>
      <c r="AJ186" s="134">
        <f t="shared" si="72"/>
        <v>-0.68746210182048495</v>
      </c>
      <c r="AK186" s="134">
        <f t="shared" si="73"/>
        <v>0.37075435452355177</v>
      </c>
      <c r="AL186" s="134">
        <f t="shared" si="74"/>
        <v>2.4199226701785537</v>
      </c>
      <c r="AM186" s="134">
        <f t="shared" si="75"/>
        <v>2.6500143709928548</v>
      </c>
      <c r="AN186" s="134">
        <f t="shared" si="84"/>
        <v>1.9044042220335675</v>
      </c>
      <c r="AO186" s="134">
        <f t="shared" si="84"/>
        <v>1.9043991086606264</v>
      </c>
      <c r="AP186" s="134">
        <f t="shared" si="84"/>
        <v>1.9044269329499754</v>
      </c>
      <c r="AQ186" s="134">
        <f t="shared" si="84"/>
        <v>1.9042755007789014</v>
      </c>
      <c r="AR186" s="134">
        <f t="shared" si="84"/>
        <v>1.9050988638196342</v>
      </c>
      <c r="AS186" s="134">
        <f t="shared" si="84"/>
        <v>1.9005982288473064</v>
      </c>
      <c r="AT186" s="134">
        <f t="shared" si="84"/>
        <v>1.9245270204384355</v>
      </c>
      <c r="AU186" s="134">
        <f t="shared" si="77"/>
        <v>1.3741387241720895</v>
      </c>
    </row>
    <row r="187" spans="1:47" s="134" customFormat="1" ht="12.95" customHeight="1" x14ac:dyDescent="0.2">
      <c r="A187" s="159" t="s">
        <v>157</v>
      </c>
      <c r="B187" s="164" t="s">
        <v>102</v>
      </c>
      <c r="C187" s="158">
        <v>45554.517999999996</v>
      </c>
      <c r="D187" s="158" t="s">
        <v>82</v>
      </c>
      <c r="E187" s="69">
        <f t="shared" si="61"/>
        <v>292.00653638797064</v>
      </c>
      <c r="F187" s="134">
        <f t="shared" si="80"/>
        <v>292</v>
      </c>
      <c r="G187" s="134">
        <f t="shared" si="62"/>
        <v>7.491199990909081E-3</v>
      </c>
      <c r="I187" s="134">
        <f t="shared" si="85"/>
        <v>7.491199990909081E-3</v>
      </c>
      <c r="P187" s="134">
        <f t="shared" si="63"/>
        <v>1.5836994873103698E-3</v>
      </c>
      <c r="Q187" s="185">
        <f t="shared" si="64"/>
        <v>30536.017999999996</v>
      </c>
      <c r="S187" s="70">
        <v>0.1</v>
      </c>
      <c r="Z187" s="134">
        <f t="shared" si="65"/>
        <v>292</v>
      </c>
      <c r="AA187" s="134">
        <f t="shared" si="66"/>
        <v>-1.8540123141555702E-3</v>
      </c>
      <c r="AB187" s="134">
        <f t="shared" si="67"/>
        <v>1.0928911792375021E-2</v>
      </c>
      <c r="AC187" s="134">
        <f t="shared" si="68"/>
        <v>5.9075005035987109E-3</v>
      </c>
      <c r="AD187" s="134">
        <f t="shared" si="78"/>
        <v>9.3452123050646509E-3</v>
      </c>
      <c r="AE187" s="134">
        <f t="shared" si="69"/>
        <v>8.733299302673177E-6</v>
      </c>
      <c r="AF187" s="134">
        <f t="shared" si="79"/>
        <v>5.9075005035987109E-3</v>
      </c>
      <c r="AG187" s="70"/>
      <c r="AH187" s="134">
        <f t="shared" si="70"/>
        <v>-3.43771180146594E-3</v>
      </c>
      <c r="AI187" s="134">
        <f t="shared" si="71"/>
        <v>0.57870108864137282</v>
      </c>
      <c r="AJ187" s="134">
        <f t="shared" si="72"/>
        <v>-0.68746210182048495</v>
      </c>
      <c r="AK187" s="134">
        <f t="shared" si="73"/>
        <v>0.37075435452355177</v>
      </c>
      <c r="AL187" s="134">
        <f t="shared" si="74"/>
        <v>2.4199226701785537</v>
      </c>
      <c r="AM187" s="134">
        <f t="shared" si="75"/>
        <v>2.6500143709928548</v>
      </c>
      <c r="AN187" s="134">
        <f t="shared" si="84"/>
        <v>1.9044042220335675</v>
      </c>
      <c r="AO187" s="134">
        <f t="shared" si="84"/>
        <v>1.9043991086606264</v>
      </c>
      <c r="AP187" s="134">
        <f t="shared" si="84"/>
        <v>1.9044269329499754</v>
      </c>
      <c r="AQ187" s="134">
        <f t="shared" si="84"/>
        <v>1.9042755007789014</v>
      </c>
      <c r="AR187" s="134">
        <f t="shared" si="84"/>
        <v>1.9050988638196342</v>
      </c>
      <c r="AS187" s="134">
        <f t="shared" si="84"/>
        <v>1.9005982288473064</v>
      </c>
      <c r="AT187" s="134">
        <f t="shared" si="84"/>
        <v>1.9245270204384355</v>
      </c>
      <c r="AU187" s="134">
        <f t="shared" si="77"/>
        <v>1.3741387241720895</v>
      </c>
    </row>
    <row r="188" spans="1:47" s="134" customFormat="1" ht="12.95" customHeight="1" x14ac:dyDescent="0.2">
      <c r="A188" s="159" t="s">
        <v>157</v>
      </c>
      <c r="B188" s="164" t="s">
        <v>102</v>
      </c>
      <c r="C188" s="158">
        <v>45554.52</v>
      </c>
      <c r="D188" s="158" t="s">
        <v>82</v>
      </c>
      <c r="E188" s="69">
        <f t="shared" si="61"/>
        <v>292.00828147233011</v>
      </c>
      <c r="F188" s="134">
        <f t="shared" si="80"/>
        <v>292</v>
      </c>
      <c r="G188" s="134">
        <f t="shared" si="62"/>
        <v>9.4911999913165346E-3</v>
      </c>
      <c r="I188" s="134">
        <f t="shared" si="85"/>
        <v>9.4911999913165346E-3</v>
      </c>
      <c r="P188" s="134">
        <f t="shared" si="63"/>
        <v>1.5836994873103698E-3</v>
      </c>
      <c r="Q188" s="185">
        <f t="shared" si="64"/>
        <v>30536.019999999997</v>
      </c>
      <c r="S188" s="70">
        <v>0.1</v>
      </c>
      <c r="Z188" s="134">
        <f t="shared" si="65"/>
        <v>292</v>
      </c>
      <c r="AA188" s="134">
        <f t="shared" si="66"/>
        <v>-1.8540123141555702E-3</v>
      </c>
      <c r="AB188" s="134">
        <f t="shared" si="67"/>
        <v>1.2928911792782475E-2</v>
      </c>
      <c r="AC188" s="134">
        <f t="shared" si="68"/>
        <v>7.9075005040061645E-3</v>
      </c>
      <c r="AD188" s="134">
        <f t="shared" si="78"/>
        <v>1.1345212305472105E-2</v>
      </c>
      <c r="AE188" s="134">
        <f t="shared" si="69"/>
        <v>1.2871384225623568E-5</v>
      </c>
      <c r="AF188" s="134">
        <f t="shared" si="79"/>
        <v>7.9075005040061645E-3</v>
      </c>
      <c r="AG188" s="70"/>
      <c r="AH188" s="134">
        <f t="shared" si="70"/>
        <v>-3.43771180146594E-3</v>
      </c>
      <c r="AI188" s="134">
        <f t="shared" si="71"/>
        <v>0.57870108864137282</v>
      </c>
      <c r="AJ188" s="134">
        <f t="shared" si="72"/>
        <v>-0.68746210182048495</v>
      </c>
      <c r="AK188" s="134">
        <f t="shared" si="73"/>
        <v>0.37075435452355177</v>
      </c>
      <c r="AL188" s="134">
        <f t="shared" si="74"/>
        <v>2.4199226701785537</v>
      </c>
      <c r="AM188" s="134">
        <f t="shared" si="75"/>
        <v>2.6500143709928548</v>
      </c>
      <c r="AN188" s="134">
        <f t="shared" si="84"/>
        <v>1.9044042220335675</v>
      </c>
      <c r="AO188" s="134">
        <f t="shared" si="84"/>
        <v>1.9043991086606264</v>
      </c>
      <c r="AP188" s="134">
        <f t="shared" si="84"/>
        <v>1.9044269329499754</v>
      </c>
      <c r="AQ188" s="134">
        <f t="shared" si="84"/>
        <v>1.9042755007789014</v>
      </c>
      <c r="AR188" s="134">
        <f t="shared" si="84"/>
        <v>1.9050988638196342</v>
      </c>
      <c r="AS188" s="134">
        <f t="shared" si="84"/>
        <v>1.9005982288473064</v>
      </c>
      <c r="AT188" s="134">
        <f t="shared" si="84"/>
        <v>1.9245270204384355</v>
      </c>
      <c r="AU188" s="134">
        <f t="shared" si="77"/>
        <v>1.3741387241720895</v>
      </c>
    </row>
    <row r="189" spans="1:47" s="134" customFormat="1" ht="12.95" customHeight="1" x14ac:dyDescent="0.2">
      <c r="A189" s="159" t="s">
        <v>157</v>
      </c>
      <c r="B189" s="164" t="s">
        <v>102</v>
      </c>
      <c r="C189" s="158">
        <v>45554.521000000001</v>
      </c>
      <c r="D189" s="158" t="s">
        <v>82</v>
      </c>
      <c r="E189" s="69">
        <f t="shared" si="61"/>
        <v>292.009154014513</v>
      </c>
      <c r="F189" s="134">
        <f t="shared" si="80"/>
        <v>292</v>
      </c>
      <c r="G189" s="134">
        <f t="shared" si="62"/>
        <v>1.049119999515824E-2</v>
      </c>
      <c r="I189" s="134">
        <f t="shared" si="85"/>
        <v>1.049119999515824E-2</v>
      </c>
      <c r="P189" s="134">
        <f t="shared" si="63"/>
        <v>1.5836994873103698E-3</v>
      </c>
      <c r="Q189" s="185">
        <f t="shared" si="64"/>
        <v>30536.021000000001</v>
      </c>
      <c r="S189" s="70">
        <v>0.1</v>
      </c>
      <c r="Z189" s="134">
        <f t="shared" si="65"/>
        <v>292</v>
      </c>
      <c r="AA189" s="134">
        <f t="shared" si="66"/>
        <v>-1.8540123141555702E-3</v>
      </c>
      <c r="AB189" s="134">
        <f t="shared" si="67"/>
        <v>1.392891179662418E-2</v>
      </c>
      <c r="AC189" s="134">
        <f t="shared" si="68"/>
        <v>8.9075005078478701E-3</v>
      </c>
      <c r="AD189" s="134">
        <f t="shared" si="78"/>
        <v>1.234521230931381E-2</v>
      </c>
      <c r="AE189" s="134">
        <f t="shared" si="69"/>
        <v>1.5240426696203322E-5</v>
      </c>
      <c r="AF189" s="134">
        <f t="shared" si="79"/>
        <v>8.9075005078478701E-3</v>
      </c>
      <c r="AG189" s="70"/>
      <c r="AH189" s="134">
        <f t="shared" si="70"/>
        <v>-3.43771180146594E-3</v>
      </c>
      <c r="AI189" s="134">
        <f t="shared" si="71"/>
        <v>0.57870108864137282</v>
      </c>
      <c r="AJ189" s="134">
        <f t="shared" si="72"/>
        <v>-0.68746210182048495</v>
      </c>
      <c r="AK189" s="134">
        <f t="shared" si="73"/>
        <v>0.37075435452355177</v>
      </c>
      <c r="AL189" s="134">
        <f t="shared" si="74"/>
        <v>2.4199226701785537</v>
      </c>
      <c r="AM189" s="134">
        <f t="shared" si="75"/>
        <v>2.6500143709928548</v>
      </c>
      <c r="AN189" s="134">
        <f t="shared" si="84"/>
        <v>1.9044042220335675</v>
      </c>
      <c r="AO189" s="134">
        <f t="shared" si="84"/>
        <v>1.9043991086606264</v>
      </c>
      <c r="AP189" s="134">
        <f t="shared" si="84"/>
        <v>1.9044269329499754</v>
      </c>
      <c r="AQ189" s="134">
        <f t="shared" si="84"/>
        <v>1.9042755007789014</v>
      </c>
      <c r="AR189" s="134">
        <f t="shared" si="84"/>
        <v>1.9050988638196342</v>
      </c>
      <c r="AS189" s="134">
        <f t="shared" si="84"/>
        <v>1.9005982288473064</v>
      </c>
      <c r="AT189" s="134">
        <f t="shared" si="84"/>
        <v>1.9245270204384355</v>
      </c>
      <c r="AU189" s="134">
        <f t="shared" si="77"/>
        <v>1.3741387241720895</v>
      </c>
    </row>
    <row r="190" spans="1:47" s="134" customFormat="1" ht="12.95" customHeight="1" x14ac:dyDescent="0.2">
      <c r="A190" s="159" t="s">
        <v>157</v>
      </c>
      <c r="B190" s="164" t="s">
        <v>102</v>
      </c>
      <c r="C190" s="158">
        <v>45554.521999999997</v>
      </c>
      <c r="D190" s="158" t="s">
        <v>82</v>
      </c>
      <c r="E190" s="69">
        <f t="shared" si="61"/>
        <v>292.01002655668958</v>
      </c>
      <c r="F190" s="134">
        <f t="shared" si="80"/>
        <v>292</v>
      </c>
      <c r="G190" s="134">
        <f t="shared" si="62"/>
        <v>1.1491199991723988E-2</v>
      </c>
      <c r="I190" s="134">
        <f t="shared" si="85"/>
        <v>1.1491199991723988E-2</v>
      </c>
      <c r="P190" s="134">
        <f t="shared" si="63"/>
        <v>1.5836994873103698E-3</v>
      </c>
      <c r="Q190" s="185">
        <f t="shared" si="64"/>
        <v>30536.021999999997</v>
      </c>
      <c r="S190" s="70">
        <v>0.1</v>
      </c>
      <c r="Z190" s="134">
        <f t="shared" si="65"/>
        <v>292</v>
      </c>
      <c r="AA190" s="134">
        <f t="shared" si="66"/>
        <v>-1.8540123141555702E-3</v>
      </c>
      <c r="AB190" s="134">
        <f t="shared" si="67"/>
        <v>1.4928911793189928E-2</v>
      </c>
      <c r="AC190" s="134">
        <f t="shared" si="68"/>
        <v>9.9075005044136182E-3</v>
      </c>
      <c r="AD190" s="134">
        <f t="shared" si="78"/>
        <v>1.3345212305879558E-2</v>
      </c>
      <c r="AE190" s="134">
        <f t="shared" si="69"/>
        <v>1.780946914889992E-5</v>
      </c>
      <c r="AF190" s="134">
        <f t="shared" si="79"/>
        <v>9.9075005044136182E-3</v>
      </c>
      <c r="AG190" s="70"/>
      <c r="AH190" s="134">
        <f t="shared" si="70"/>
        <v>-3.43771180146594E-3</v>
      </c>
      <c r="AI190" s="134">
        <f t="shared" si="71"/>
        <v>0.57870108864137282</v>
      </c>
      <c r="AJ190" s="134">
        <f t="shared" si="72"/>
        <v>-0.68746210182048495</v>
      </c>
      <c r="AK190" s="134">
        <f t="shared" si="73"/>
        <v>0.37075435452355177</v>
      </c>
      <c r="AL190" s="134">
        <f t="shared" si="74"/>
        <v>2.4199226701785537</v>
      </c>
      <c r="AM190" s="134">
        <f t="shared" si="75"/>
        <v>2.6500143709928548</v>
      </c>
      <c r="AN190" s="134">
        <f t="shared" si="84"/>
        <v>1.9044042220335675</v>
      </c>
      <c r="AO190" s="134">
        <f t="shared" si="84"/>
        <v>1.9043991086606264</v>
      </c>
      <c r="AP190" s="134">
        <f t="shared" si="84"/>
        <v>1.9044269329499754</v>
      </c>
      <c r="AQ190" s="134">
        <f t="shared" si="84"/>
        <v>1.9042755007789014</v>
      </c>
      <c r="AR190" s="134">
        <f t="shared" si="84"/>
        <v>1.9050988638196342</v>
      </c>
      <c r="AS190" s="134">
        <f t="shared" si="84"/>
        <v>1.9005982288473064</v>
      </c>
      <c r="AT190" s="134">
        <f t="shared" si="84"/>
        <v>1.9245270204384355</v>
      </c>
      <c r="AU190" s="134">
        <f t="shared" si="77"/>
        <v>1.3741387241720895</v>
      </c>
    </row>
    <row r="191" spans="1:47" s="134" customFormat="1" ht="12.95" customHeight="1" x14ac:dyDescent="0.2">
      <c r="A191" s="159" t="s">
        <v>157</v>
      </c>
      <c r="B191" s="164" t="s">
        <v>102</v>
      </c>
      <c r="C191" s="158">
        <v>45554.525000000001</v>
      </c>
      <c r="D191" s="158" t="s">
        <v>82</v>
      </c>
      <c r="E191" s="69">
        <f t="shared" si="61"/>
        <v>292.01264418323194</v>
      </c>
      <c r="F191" s="134">
        <f t="shared" si="80"/>
        <v>292</v>
      </c>
      <c r="G191" s="134">
        <f t="shared" si="62"/>
        <v>1.4491199995973147E-2</v>
      </c>
      <c r="I191" s="134">
        <f t="shared" si="85"/>
        <v>1.4491199995973147E-2</v>
      </c>
      <c r="P191" s="134">
        <f t="shared" si="63"/>
        <v>1.5836994873103698E-3</v>
      </c>
      <c r="Q191" s="185">
        <f t="shared" si="64"/>
        <v>30536.025000000001</v>
      </c>
      <c r="S191" s="70">
        <v>0.1</v>
      </c>
      <c r="Z191" s="134">
        <f t="shared" si="65"/>
        <v>292</v>
      </c>
      <c r="AA191" s="134">
        <f t="shared" si="66"/>
        <v>-1.8540123141555702E-3</v>
      </c>
      <c r="AB191" s="134">
        <f t="shared" si="67"/>
        <v>1.7928911797439086E-2</v>
      </c>
      <c r="AC191" s="134">
        <f t="shared" si="68"/>
        <v>1.2907500508662777E-2</v>
      </c>
      <c r="AD191" s="134">
        <f t="shared" si="78"/>
        <v>1.6345212310128719E-2</v>
      </c>
      <c r="AE191" s="134">
        <f t="shared" si="69"/>
        <v>2.6716596546318345E-5</v>
      </c>
      <c r="AF191" s="134">
        <f t="shared" si="79"/>
        <v>1.2907500508662777E-2</v>
      </c>
      <c r="AG191" s="70"/>
      <c r="AH191" s="134">
        <f t="shared" si="70"/>
        <v>-3.43771180146594E-3</v>
      </c>
      <c r="AI191" s="134">
        <f t="shared" si="71"/>
        <v>0.57870108864137282</v>
      </c>
      <c r="AJ191" s="134">
        <f t="shared" si="72"/>
        <v>-0.68746210182048495</v>
      </c>
      <c r="AK191" s="134">
        <f t="shared" si="73"/>
        <v>0.37075435452355177</v>
      </c>
      <c r="AL191" s="134">
        <f t="shared" si="74"/>
        <v>2.4199226701785537</v>
      </c>
      <c r="AM191" s="134">
        <f t="shared" si="75"/>
        <v>2.6500143709928548</v>
      </c>
      <c r="AN191" s="134">
        <f t="shared" si="84"/>
        <v>1.9044042220335675</v>
      </c>
      <c r="AO191" s="134">
        <f t="shared" si="84"/>
        <v>1.9043991086606264</v>
      </c>
      <c r="AP191" s="134">
        <f t="shared" si="84"/>
        <v>1.9044269329499754</v>
      </c>
      <c r="AQ191" s="134">
        <f t="shared" si="84"/>
        <v>1.9042755007789014</v>
      </c>
      <c r="AR191" s="134">
        <f t="shared" si="84"/>
        <v>1.9050988638196342</v>
      </c>
      <c r="AS191" s="134">
        <f t="shared" si="84"/>
        <v>1.9005982288473064</v>
      </c>
      <c r="AT191" s="134">
        <f t="shared" si="84"/>
        <v>1.9245270204384355</v>
      </c>
      <c r="AU191" s="134">
        <f t="shared" si="77"/>
        <v>1.3741387241720895</v>
      </c>
    </row>
    <row r="192" spans="1:47" s="134" customFormat="1" ht="12.95" customHeight="1" x14ac:dyDescent="0.2">
      <c r="A192" s="159" t="s">
        <v>157</v>
      </c>
      <c r="B192" s="164" t="s">
        <v>102</v>
      </c>
      <c r="C192" s="158">
        <v>45554.527000000002</v>
      </c>
      <c r="D192" s="158" t="s">
        <v>82</v>
      </c>
      <c r="E192" s="69">
        <f t="shared" si="61"/>
        <v>292.01438926759147</v>
      </c>
      <c r="F192" s="134">
        <f t="shared" si="80"/>
        <v>292</v>
      </c>
      <c r="G192" s="134">
        <f t="shared" si="62"/>
        <v>1.6491199996380601E-2</v>
      </c>
      <c r="I192" s="134">
        <f t="shared" si="85"/>
        <v>1.6491199996380601E-2</v>
      </c>
      <c r="P192" s="134">
        <f t="shared" si="63"/>
        <v>1.5836994873103698E-3</v>
      </c>
      <c r="Q192" s="185">
        <f t="shared" si="64"/>
        <v>30536.027000000002</v>
      </c>
      <c r="S192" s="70">
        <v>0.1</v>
      </c>
      <c r="Z192" s="134">
        <f t="shared" si="65"/>
        <v>292</v>
      </c>
      <c r="AA192" s="134">
        <f t="shared" si="66"/>
        <v>-1.8540123141555702E-3</v>
      </c>
      <c r="AB192" s="134">
        <f t="shared" si="67"/>
        <v>1.9928911797846539E-2</v>
      </c>
      <c r="AC192" s="134">
        <f t="shared" si="68"/>
        <v>1.4907500509070231E-2</v>
      </c>
      <c r="AD192" s="134">
        <f t="shared" si="78"/>
        <v>1.8345212310536173E-2</v>
      </c>
      <c r="AE192" s="134">
        <f t="shared" si="69"/>
        <v>3.3654681471864792E-5</v>
      </c>
      <c r="AF192" s="134">
        <f t="shared" si="79"/>
        <v>1.4907500509070231E-2</v>
      </c>
      <c r="AG192" s="70"/>
      <c r="AH192" s="134">
        <f t="shared" si="70"/>
        <v>-3.43771180146594E-3</v>
      </c>
      <c r="AI192" s="134">
        <f t="shared" si="71"/>
        <v>0.57870108864137282</v>
      </c>
      <c r="AJ192" s="134">
        <f t="shared" si="72"/>
        <v>-0.68746210182048495</v>
      </c>
      <c r="AK192" s="134">
        <f t="shared" si="73"/>
        <v>0.37075435452355177</v>
      </c>
      <c r="AL192" s="134">
        <f t="shared" si="74"/>
        <v>2.4199226701785537</v>
      </c>
      <c r="AM192" s="134">
        <f t="shared" si="75"/>
        <v>2.6500143709928548</v>
      </c>
      <c r="AN192" s="134">
        <f t="shared" si="84"/>
        <v>1.9044042220335675</v>
      </c>
      <c r="AO192" s="134">
        <f t="shared" si="84"/>
        <v>1.9043991086606264</v>
      </c>
      <c r="AP192" s="134">
        <f t="shared" si="84"/>
        <v>1.9044269329499754</v>
      </c>
      <c r="AQ192" s="134">
        <f t="shared" si="84"/>
        <v>1.9042755007789014</v>
      </c>
      <c r="AR192" s="134">
        <f t="shared" si="84"/>
        <v>1.9050988638196342</v>
      </c>
      <c r="AS192" s="134">
        <f t="shared" si="84"/>
        <v>1.9005982288473064</v>
      </c>
      <c r="AT192" s="134">
        <f t="shared" si="84"/>
        <v>1.9245270204384355</v>
      </c>
      <c r="AU192" s="134">
        <f t="shared" si="77"/>
        <v>1.3741387241720895</v>
      </c>
    </row>
    <row r="193" spans="1:47" s="134" customFormat="1" ht="12.95" customHeight="1" x14ac:dyDescent="0.2">
      <c r="A193" s="159" t="s">
        <v>157</v>
      </c>
      <c r="B193" s="164" t="s">
        <v>102</v>
      </c>
      <c r="C193" s="158">
        <v>45562.527999999998</v>
      </c>
      <c r="D193" s="158" t="s">
        <v>82</v>
      </c>
      <c r="E193" s="69">
        <f t="shared" si="61"/>
        <v>298.99559924626004</v>
      </c>
      <c r="F193" s="134">
        <f t="shared" si="80"/>
        <v>299</v>
      </c>
      <c r="G193" s="134">
        <f t="shared" si="62"/>
        <v>-5.0436000019544736E-3</v>
      </c>
      <c r="I193" s="134">
        <f t="shared" si="85"/>
        <v>-5.0436000019544736E-3</v>
      </c>
      <c r="P193" s="134">
        <f t="shared" si="63"/>
        <v>1.6243824269045468E-3</v>
      </c>
      <c r="Q193" s="185">
        <f t="shared" si="64"/>
        <v>30544.027999999998</v>
      </c>
      <c r="S193" s="70">
        <v>0.1</v>
      </c>
      <c r="Z193" s="134">
        <f t="shared" si="65"/>
        <v>299</v>
      </c>
      <c r="AA193" s="134">
        <f t="shared" si="66"/>
        <v>-1.8572733355226294E-3</v>
      </c>
      <c r="AB193" s="134">
        <f t="shared" si="67"/>
        <v>-1.5619442395272973E-3</v>
      </c>
      <c r="AC193" s="134">
        <f t="shared" si="68"/>
        <v>-6.6679824288590206E-3</v>
      </c>
      <c r="AD193" s="134">
        <f t="shared" si="78"/>
        <v>-3.1863266664318443E-3</v>
      </c>
      <c r="AE193" s="134">
        <f t="shared" si="69"/>
        <v>1.0152677625214671E-6</v>
      </c>
      <c r="AF193" s="134">
        <f t="shared" si="79"/>
        <v>-6.6679824288590206E-3</v>
      </c>
      <c r="AG193" s="70"/>
      <c r="AH193" s="134">
        <f t="shared" si="70"/>
        <v>-3.4816557624271762E-3</v>
      </c>
      <c r="AI193" s="134">
        <f t="shared" si="71"/>
        <v>0.57782772659037873</v>
      </c>
      <c r="AJ193" s="134">
        <f t="shared" si="72"/>
        <v>-0.68917319515164044</v>
      </c>
      <c r="AK193" s="134">
        <f t="shared" si="73"/>
        <v>0.3697595646826351</v>
      </c>
      <c r="AL193" s="134">
        <f t="shared" si="74"/>
        <v>2.4222814689084586</v>
      </c>
      <c r="AM193" s="134">
        <f t="shared" si="75"/>
        <v>2.659505861574182</v>
      </c>
      <c r="AN193" s="134">
        <f t="shared" si="84"/>
        <v>1.907780399695326</v>
      </c>
      <c r="AO193" s="134">
        <f t="shared" si="84"/>
        <v>1.9077747367133826</v>
      </c>
      <c r="AP193" s="134">
        <f t="shared" si="84"/>
        <v>1.9078052544965682</v>
      </c>
      <c r="AQ193" s="134">
        <f t="shared" si="84"/>
        <v>1.9076407628551879</v>
      </c>
      <c r="AR193" s="134">
        <f t="shared" si="84"/>
        <v>1.9085264653422271</v>
      </c>
      <c r="AS193" s="134">
        <f t="shared" si="84"/>
        <v>1.9037306654708068</v>
      </c>
      <c r="AT193" s="134">
        <f t="shared" si="84"/>
        <v>1.9289607107428133</v>
      </c>
      <c r="AU193" s="134">
        <f t="shared" si="77"/>
        <v>1.3781382486003613</v>
      </c>
    </row>
    <row r="194" spans="1:47" s="134" customFormat="1" ht="12.95" customHeight="1" x14ac:dyDescent="0.2">
      <c r="A194" s="159" t="s">
        <v>157</v>
      </c>
      <c r="B194" s="164" t="s">
        <v>102</v>
      </c>
      <c r="C194" s="158">
        <v>45562.542000000001</v>
      </c>
      <c r="D194" s="158" t="s">
        <v>82</v>
      </c>
      <c r="E194" s="69">
        <f t="shared" si="61"/>
        <v>299.00781483677639</v>
      </c>
      <c r="F194" s="134">
        <f t="shared" si="80"/>
        <v>299</v>
      </c>
      <c r="G194" s="134">
        <f t="shared" si="62"/>
        <v>8.9564000008977018E-3</v>
      </c>
      <c r="I194" s="134">
        <f t="shared" si="85"/>
        <v>8.9564000008977018E-3</v>
      </c>
      <c r="P194" s="134">
        <f t="shared" si="63"/>
        <v>1.6243824269045468E-3</v>
      </c>
      <c r="Q194" s="185">
        <f t="shared" si="64"/>
        <v>30544.042000000001</v>
      </c>
      <c r="S194" s="70">
        <v>0.1</v>
      </c>
      <c r="Z194" s="134">
        <f t="shared" si="65"/>
        <v>299</v>
      </c>
      <c r="AA194" s="134">
        <f t="shared" si="66"/>
        <v>-1.8572733355226294E-3</v>
      </c>
      <c r="AB194" s="134">
        <f t="shared" si="67"/>
        <v>1.2438055763324879E-2</v>
      </c>
      <c r="AC194" s="134">
        <f t="shared" si="68"/>
        <v>7.3320175739931548E-3</v>
      </c>
      <c r="AD194" s="134">
        <f t="shared" si="78"/>
        <v>1.0813673336420332E-2</v>
      </c>
      <c r="AE194" s="134">
        <f t="shared" si="69"/>
        <v>1.1693553102680804E-5</v>
      </c>
      <c r="AF194" s="134">
        <f t="shared" si="79"/>
        <v>7.3320175739931548E-3</v>
      </c>
      <c r="AG194" s="70"/>
      <c r="AH194" s="134">
        <f t="shared" si="70"/>
        <v>-3.4816557624271762E-3</v>
      </c>
      <c r="AI194" s="134">
        <f t="shared" si="71"/>
        <v>0.57782772659037873</v>
      </c>
      <c r="AJ194" s="134">
        <f t="shared" si="72"/>
        <v>-0.68917319515164044</v>
      </c>
      <c r="AK194" s="134">
        <f t="shared" si="73"/>
        <v>0.3697595646826351</v>
      </c>
      <c r="AL194" s="134">
        <f t="shared" si="74"/>
        <v>2.4222814689084586</v>
      </c>
      <c r="AM194" s="134">
        <f t="shared" si="75"/>
        <v>2.659505861574182</v>
      </c>
      <c r="AN194" s="134">
        <f t="shared" si="84"/>
        <v>1.907780399695326</v>
      </c>
      <c r="AO194" s="134">
        <f t="shared" si="84"/>
        <v>1.9077747367133826</v>
      </c>
      <c r="AP194" s="134">
        <f t="shared" si="84"/>
        <v>1.9078052544965682</v>
      </c>
      <c r="AQ194" s="134">
        <f t="shared" si="84"/>
        <v>1.9076407628551879</v>
      </c>
      <c r="AR194" s="134">
        <f t="shared" si="84"/>
        <v>1.9085264653422271</v>
      </c>
      <c r="AS194" s="134">
        <f t="shared" si="84"/>
        <v>1.9037306654708068</v>
      </c>
      <c r="AT194" s="134">
        <f t="shared" si="84"/>
        <v>1.9289607107428133</v>
      </c>
      <c r="AU194" s="134">
        <f t="shared" si="77"/>
        <v>1.3781382486003613</v>
      </c>
    </row>
    <row r="195" spans="1:47" s="134" customFormat="1" ht="12.95" customHeight="1" x14ac:dyDescent="0.2">
      <c r="A195" s="159" t="s">
        <v>159</v>
      </c>
      <c r="B195" s="164" t="s">
        <v>102</v>
      </c>
      <c r="C195" s="158">
        <v>45577.423999999999</v>
      </c>
      <c r="D195" s="158" t="s">
        <v>82</v>
      </c>
      <c r="E195" s="69">
        <f t="shared" si="61"/>
        <v>311.99298755300873</v>
      </c>
      <c r="F195" s="134">
        <f t="shared" si="80"/>
        <v>312</v>
      </c>
      <c r="G195" s="134">
        <f t="shared" si="62"/>
        <v>-8.0368000053567812E-3</v>
      </c>
      <c r="I195" s="134">
        <f t="shared" si="85"/>
        <v>-8.0368000053567812E-3</v>
      </c>
      <c r="P195" s="134">
        <f t="shared" si="63"/>
        <v>1.6997790926796675E-3</v>
      </c>
      <c r="Q195" s="185">
        <f t="shared" si="64"/>
        <v>30558.923999999999</v>
      </c>
      <c r="S195" s="70">
        <v>0.1</v>
      </c>
      <c r="Z195" s="134">
        <f t="shared" si="65"/>
        <v>312</v>
      </c>
      <c r="AA195" s="134">
        <f t="shared" si="66"/>
        <v>-1.8632065643974381E-3</v>
      </c>
      <c r="AB195" s="134">
        <f t="shared" si="67"/>
        <v>-4.4738143482796755E-3</v>
      </c>
      <c r="AC195" s="134">
        <f t="shared" si="68"/>
        <v>-9.7365790980364492E-3</v>
      </c>
      <c r="AD195" s="134">
        <f t="shared" si="78"/>
        <v>-6.1735934409593435E-3</v>
      </c>
      <c r="AE195" s="134">
        <f t="shared" si="69"/>
        <v>3.8113255974256229E-6</v>
      </c>
      <c r="AF195" s="134">
        <f t="shared" si="79"/>
        <v>-9.7365790980364492E-3</v>
      </c>
      <c r="AG195" s="70"/>
      <c r="AH195" s="134">
        <f t="shared" si="70"/>
        <v>-3.5629856570771057E-3</v>
      </c>
      <c r="AI195" s="134">
        <f t="shared" si="71"/>
        <v>0.57621891420114968</v>
      </c>
      <c r="AJ195" s="134">
        <f t="shared" si="72"/>
        <v>-0.69232720673261428</v>
      </c>
      <c r="AK195" s="134">
        <f t="shared" si="73"/>
        <v>0.36791460344662491</v>
      </c>
      <c r="AL195" s="134">
        <f t="shared" si="74"/>
        <v>2.4266433129529061</v>
      </c>
      <c r="AM195" s="134">
        <f t="shared" si="75"/>
        <v>2.6772151276640255</v>
      </c>
      <c r="AN195" s="134">
        <f t="shared" si="84"/>
        <v>1.9140369968615345</v>
      </c>
      <c r="AO195" s="134">
        <f t="shared" si="84"/>
        <v>1.9140302098253674</v>
      </c>
      <c r="AP195" s="134">
        <f t="shared" si="84"/>
        <v>1.9140661439746083</v>
      </c>
      <c r="AQ195" s="134">
        <f t="shared" si="84"/>
        <v>1.9138758485401057</v>
      </c>
      <c r="AR195" s="134">
        <f t="shared" si="84"/>
        <v>1.9148824408896139</v>
      </c>
      <c r="AS195" s="134">
        <f t="shared" si="84"/>
        <v>1.9095253505502934</v>
      </c>
      <c r="AT195" s="134">
        <f t="shared" si="84"/>
        <v>1.937171325600215</v>
      </c>
      <c r="AU195" s="134">
        <f t="shared" si="77"/>
        <v>1.3855659368242943</v>
      </c>
    </row>
    <row r="196" spans="1:47" s="134" customFormat="1" ht="12.95" customHeight="1" x14ac:dyDescent="0.2">
      <c r="A196" s="159" t="s">
        <v>160</v>
      </c>
      <c r="B196" s="164" t="s">
        <v>102</v>
      </c>
      <c r="C196" s="158">
        <v>45577.427000000003</v>
      </c>
      <c r="D196" s="158" t="s">
        <v>82</v>
      </c>
      <c r="E196" s="69">
        <f t="shared" si="61"/>
        <v>311.99560517955109</v>
      </c>
      <c r="F196" s="134">
        <f t="shared" si="80"/>
        <v>312</v>
      </c>
      <c r="G196" s="134">
        <f t="shared" si="62"/>
        <v>-5.0368000011076219E-3</v>
      </c>
      <c r="I196" s="134">
        <f t="shared" si="85"/>
        <v>-5.0368000011076219E-3</v>
      </c>
      <c r="P196" s="134">
        <f t="shared" si="63"/>
        <v>1.6997790926796675E-3</v>
      </c>
      <c r="Q196" s="185">
        <f t="shared" si="64"/>
        <v>30558.927000000003</v>
      </c>
      <c r="S196" s="70">
        <v>0.1</v>
      </c>
      <c r="Z196" s="134">
        <f t="shared" si="65"/>
        <v>312</v>
      </c>
      <c r="AA196" s="134">
        <f t="shared" si="66"/>
        <v>-1.8632065643974381E-3</v>
      </c>
      <c r="AB196" s="134">
        <f t="shared" si="67"/>
        <v>-1.4738143440305163E-3</v>
      </c>
      <c r="AC196" s="134">
        <f t="shared" si="68"/>
        <v>-6.7365790937872899E-3</v>
      </c>
      <c r="AD196" s="134">
        <f t="shared" si="78"/>
        <v>-3.1735934367101838E-3</v>
      </c>
      <c r="AE196" s="134">
        <f t="shared" si="69"/>
        <v>1.0071695301529956E-6</v>
      </c>
      <c r="AF196" s="134">
        <f t="shared" si="79"/>
        <v>-6.7365790937872899E-3</v>
      </c>
      <c r="AG196" s="70"/>
      <c r="AH196" s="134">
        <f t="shared" si="70"/>
        <v>-3.5629856570771057E-3</v>
      </c>
      <c r="AI196" s="134">
        <f t="shared" si="71"/>
        <v>0.57621891420114968</v>
      </c>
      <c r="AJ196" s="134">
        <f t="shared" si="72"/>
        <v>-0.69232720673261428</v>
      </c>
      <c r="AK196" s="134">
        <f t="shared" si="73"/>
        <v>0.36791460344662491</v>
      </c>
      <c r="AL196" s="134">
        <f t="shared" si="74"/>
        <v>2.4266433129529061</v>
      </c>
      <c r="AM196" s="134">
        <f t="shared" si="75"/>
        <v>2.6772151276640255</v>
      </c>
      <c r="AN196" s="134">
        <f t="shared" ref="AN196:AT211" si="86">$AU196+$AB$7*SIN(AO196)</f>
        <v>1.9140369968615345</v>
      </c>
      <c r="AO196" s="134">
        <f t="shared" si="86"/>
        <v>1.9140302098253674</v>
      </c>
      <c r="AP196" s="134">
        <f t="shared" si="86"/>
        <v>1.9140661439746083</v>
      </c>
      <c r="AQ196" s="134">
        <f t="shared" si="86"/>
        <v>1.9138758485401057</v>
      </c>
      <c r="AR196" s="134">
        <f t="shared" si="86"/>
        <v>1.9148824408896139</v>
      </c>
      <c r="AS196" s="134">
        <f t="shared" si="86"/>
        <v>1.9095253505502934</v>
      </c>
      <c r="AT196" s="134">
        <f t="shared" si="86"/>
        <v>1.937171325600215</v>
      </c>
      <c r="AU196" s="134">
        <f t="shared" si="77"/>
        <v>1.3855659368242943</v>
      </c>
    </row>
    <row r="197" spans="1:47" s="134" customFormat="1" ht="12.95" customHeight="1" x14ac:dyDescent="0.2">
      <c r="A197" s="159" t="s">
        <v>157</v>
      </c>
      <c r="B197" s="164" t="s">
        <v>102</v>
      </c>
      <c r="C197" s="158">
        <v>45609.508000000002</v>
      </c>
      <c r="D197" s="158" t="s">
        <v>82</v>
      </c>
      <c r="E197" s="69">
        <f t="shared" si="61"/>
        <v>339.98763084206217</v>
      </c>
      <c r="F197" s="134">
        <f t="shared" si="80"/>
        <v>340</v>
      </c>
      <c r="G197" s="134">
        <f t="shared" si="62"/>
        <v>-1.417599999695085E-2</v>
      </c>
      <c r="I197" s="134">
        <f t="shared" si="85"/>
        <v>-1.417599999695085E-2</v>
      </c>
      <c r="P197" s="134">
        <f t="shared" si="63"/>
        <v>1.8614770847147466E-3</v>
      </c>
      <c r="Q197" s="185">
        <f t="shared" si="64"/>
        <v>30591.008000000002</v>
      </c>
      <c r="S197" s="70">
        <v>0.1</v>
      </c>
      <c r="Z197" s="134">
        <f t="shared" si="65"/>
        <v>340</v>
      </c>
      <c r="AA197" s="134">
        <f t="shared" si="66"/>
        <v>-1.8754446317742095E-3</v>
      </c>
      <c r="AB197" s="134">
        <f t="shared" si="67"/>
        <v>-1.0439078280461894E-2</v>
      </c>
      <c r="AC197" s="134">
        <f t="shared" si="68"/>
        <v>-1.6037477081665596E-2</v>
      </c>
      <c r="AD197" s="134">
        <f t="shared" si="78"/>
        <v>-1.230055536517664E-2</v>
      </c>
      <c r="AE197" s="134">
        <f t="shared" si="69"/>
        <v>1.5130366229177583E-5</v>
      </c>
      <c r="AF197" s="134">
        <f t="shared" si="79"/>
        <v>-1.6037477081665596E-2</v>
      </c>
      <c r="AG197" s="70"/>
      <c r="AH197" s="134">
        <f t="shared" si="70"/>
        <v>-3.7369217164889561E-3</v>
      </c>
      <c r="AI197" s="134">
        <f t="shared" si="71"/>
        <v>0.57281089157521092</v>
      </c>
      <c r="AJ197" s="134">
        <f t="shared" si="72"/>
        <v>-0.69901731523711463</v>
      </c>
      <c r="AK197" s="134">
        <f t="shared" si="73"/>
        <v>0.36395196077693226</v>
      </c>
      <c r="AL197" s="134">
        <f t="shared" si="74"/>
        <v>2.435956480569982</v>
      </c>
      <c r="AM197" s="134">
        <f t="shared" si="75"/>
        <v>2.7157280937622019</v>
      </c>
      <c r="AN197" s="134">
        <f t="shared" si="86"/>
        <v>1.9274541494390451</v>
      </c>
      <c r="AO197" s="134">
        <f t="shared" si="86"/>
        <v>1.927444436541224</v>
      </c>
      <c r="AP197" s="134">
        <f t="shared" si="86"/>
        <v>1.9274940048800204</v>
      </c>
      <c r="AQ197" s="134">
        <f t="shared" si="86"/>
        <v>1.9272409711002076</v>
      </c>
      <c r="AR197" s="134">
        <f t="shared" si="86"/>
        <v>1.9285308493337516</v>
      </c>
      <c r="AS197" s="134">
        <f t="shared" si="86"/>
        <v>1.9219081311207762</v>
      </c>
      <c r="AT197" s="134">
        <f t="shared" si="86"/>
        <v>1.954752311131005</v>
      </c>
      <c r="AU197" s="134">
        <f t="shared" si="77"/>
        <v>1.401564034537381</v>
      </c>
    </row>
    <row r="198" spans="1:47" s="134" customFormat="1" ht="12.95" customHeight="1" x14ac:dyDescent="0.2">
      <c r="A198" s="72" t="s">
        <v>161</v>
      </c>
      <c r="B198" s="74" t="s">
        <v>102</v>
      </c>
      <c r="C198" s="72">
        <v>45615.253799999999</v>
      </c>
      <c r="D198" s="72" t="s">
        <v>83</v>
      </c>
      <c r="E198" s="69">
        <f t="shared" si="61"/>
        <v>345.00108369738399</v>
      </c>
      <c r="F198" s="134">
        <f t="shared" si="80"/>
        <v>345</v>
      </c>
      <c r="G198" s="134">
        <f t="shared" si="62"/>
        <v>1.2419999984558672E-3</v>
      </c>
      <c r="J198" s="134">
        <f>G198</f>
        <v>1.2419999984558672E-3</v>
      </c>
      <c r="P198" s="134">
        <f t="shared" si="63"/>
        <v>1.8902518599631835E-3</v>
      </c>
      <c r="Q198" s="185">
        <f t="shared" si="64"/>
        <v>30596.753799999999</v>
      </c>
      <c r="S198" s="70">
        <v>1</v>
      </c>
      <c r="Z198" s="134">
        <f t="shared" si="65"/>
        <v>345</v>
      </c>
      <c r="AA198" s="134">
        <f t="shared" si="66"/>
        <v>-1.8775524545188399E-3</v>
      </c>
      <c r="AB198" s="134">
        <f t="shared" si="67"/>
        <v>5.0098043129378905E-3</v>
      </c>
      <c r="AC198" s="134">
        <f t="shared" si="68"/>
        <v>-6.482518615073163E-4</v>
      </c>
      <c r="AD198" s="134">
        <f t="shared" si="78"/>
        <v>3.1195524529747071E-3</v>
      </c>
      <c r="AE198" s="134">
        <f t="shared" si="69"/>
        <v>9.7316075068605118E-6</v>
      </c>
      <c r="AF198" s="134">
        <f t="shared" si="79"/>
        <v>-6.482518615073163E-4</v>
      </c>
      <c r="AG198" s="70"/>
      <c r="AH198" s="134">
        <f t="shared" si="70"/>
        <v>-3.7678043144820234E-3</v>
      </c>
      <c r="AI198" s="134">
        <f t="shared" si="71"/>
        <v>0.57221039865630408</v>
      </c>
      <c r="AJ198" s="134">
        <f t="shared" si="72"/>
        <v>-0.7001973747961564</v>
      </c>
      <c r="AK198" s="134">
        <f t="shared" si="73"/>
        <v>0.36324595124012271</v>
      </c>
      <c r="AL198" s="134">
        <f t="shared" si="74"/>
        <v>2.4376080056156257</v>
      </c>
      <c r="AM198" s="134">
        <f t="shared" si="75"/>
        <v>2.7226595484525808</v>
      </c>
      <c r="AN198" s="134">
        <f t="shared" si="86"/>
        <v>1.9298417537317212</v>
      </c>
      <c r="AO198" s="134">
        <f t="shared" si="86"/>
        <v>1.9298314388293614</v>
      </c>
      <c r="AP198" s="134">
        <f t="shared" si="86"/>
        <v>1.9298837442883841</v>
      </c>
      <c r="AQ198" s="134">
        <f t="shared" si="86"/>
        <v>1.9296184351750885</v>
      </c>
      <c r="AR198" s="134">
        <f t="shared" si="86"/>
        <v>1.9309622322831188</v>
      </c>
      <c r="AS198" s="134">
        <f t="shared" si="86"/>
        <v>1.9241055388138033</v>
      </c>
      <c r="AT198" s="134">
        <f t="shared" si="86"/>
        <v>1.9578768855836617</v>
      </c>
      <c r="AU198" s="134">
        <f t="shared" si="77"/>
        <v>1.4044208377004321</v>
      </c>
    </row>
    <row r="199" spans="1:47" s="134" customFormat="1" ht="12.95" customHeight="1" x14ac:dyDescent="0.2">
      <c r="A199" s="159" t="s">
        <v>159</v>
      </c>
      <c r="B199" s="164" t="s">
        <v>102</v>
      </c>
      <c r="C199" s="158">
        <v>45915.506000000001</v>
      </c>
      <c r="D199" s="158" t="s">
        <v>82</v>
      </c>
      <c r="E199" s="69">
        <f t="shared" si="61"/>
        <v>606.98379270352234</v>
      </c>
      <c r="F199" s="134">
        <f t="shared" si="80"/>
        <v>607</v>
      </c>
      <c r="G199" s="134">
        <f t="shared" si="62"/>
        <v>-1.8574800000351388E-2</v>
      </c>
      <c r="I199" s="134">
        <f>G199</f>
        <v>-1.8574800000351388E-2</v>
      </c>
      <c r="P199" s="134">
        <f t="shared" si="63"/>
        <v>3.3557104514459484E-3</v>
      </c>
      <c r="Q199" s="185">
        <f t="shared" si="64"/>
        <v>30897.006000000001</v>
      </c>
      <c r="S199" s="70">
        <v>0.1</v>
      </c>
      <c r="Z199" s="134">
        <f t="shared" si="65"/>
        <v>607</v>
      </c>
      <c r="AA199" s="134">
        <f t="shared" si="66"/>
        <v>-1.9558428093146836E-3</v>
      </c>
      <c r="AB199" s="134">
        <f t="shared" si="67"/>
        <v>-1.3263246739590756E-2</v>
      </c>
      <c r="AC199" s="134">
        <f t="shared" si="68"/>
        <v>-2.1930510451797336E-2</v>
      </c>
      <c r="AD199" s="134">
        <f t="shared" si="78"/>
        <v>-1.6618957191036704E-2</v>
      </c>
      <c r="AE199" s="134">
        <f t="shared" si="69"/>
        <v>2.7618973811751057E-5</v>
      </c>
      <c r="AF199" s="134">
        <f t="shared" si="79"/>
        <v>-2.1930510451797336E-2</v>
      </c>
      <c r="AG199" s="70"/>
      <c r="AH199" s="134">
        <f t="shared" si="70"/>
        <v>-5.3115532607606319E-3</v>
      </c>
      <c r="AI199" s="134">
        <f t="shared" si="71"/>
        <v>0.54386157515550426</v>
      </c>
      <c r="AJ199" s="134">
        <f t="shared" si="72"/>
        <v>-0.75638980757158125</v>
      </c>
      <c r="AK199" s="134">
        <f t="shared" si="73"/>
        <v>0.3269392932801472</v>
      </c>
      <c r="AL199" s="134">
        <f t="shared" si="74"/>
        <v>2.5197103034762502</v>
      </c>
      <c r="AM199" s="134">
        <f t="shared" si="75"/>
        <v>3.1117210503349342</v>
      </c>
      <c r="AN199" s="134">
        <f t="shared" si="86"/>
        <v>2.0516959895011384</v>
      </c>
      <c r="AO199" s="134">
        <f t="shared" si="86"/>
        <v>2.0515972614752234</v>
      </c>
      <c r="AP199" s="134">
        <f t="shared" si="86"/>
        <v>2.0519775020749522</v>
      </c>
      <c r="AQ199" s="134">
        <f t="shared" si="86"/>
        <v>2.0505115201194051</v>
      </c>
      <c r="AR199" s="134">
        <f t="shared" si="86"/>
        <v>2.0561410092844774</v>
      </c>
      <c r="AS199" s="134">
        <f t="shared" si="86"/>
        <v>2.0341798355036462</v>
      </c>
      <c r="AT199" s="134">
        <f t="shared" si="86"/>
        <v>2.1152447208556975</v>
      </c>
      <c r="AU199" s="134">
        <f t="shared" si="77"/>
        <v>1.554117323444314</v>
      </c>
    </row>
    <row r="200" spans="1:47" s="134" customFormat="1" ht="12.95" customHeight="1" x14ac:dyDescent="0.2">
      <c r="A200" s="159" t="s">
        <v>159</v>
      </c>
      <c r="B200" s="164" t="s">
        <v>102</v>
      </c>
      <c r="C200" s="158">
        <v>45915.508000000002</v>
      </c>
      <c r="D200" s="158" t="s">
        <v>82</v>
      </c>
      <c r="E200" s="69">
        <f t="shared" si="61"/>
        <v>606.98553778788187</v>
      </c>
      <c r="F200" s="134">
        <f t="shared" si="80"/>
        <v>607</v>
      </c>
      <c r="G200" s="134">
        <f t="shared" si="62"/>
        <v>-1.6574799999943934E-2</v>
      </c>
      <c r="I200" s="134">
        <f>G200</f>
        <v>-1.6574799999943934E-2</v>
      </c>
      <c r="P200" s="134">
        <f t="shared" si="63"/>
        <v>3.3557104514459484E-3</v>
      </c>
      <c r="Q200" s="185">
        <f t="shared" si="64"/>
        <v>30897.008000000002</v>
      </c>
      <c r="S200" s="70">
        <v>0.1</v>
      </c>
      <c r="Z200" s="134">
        <f t="shared" si="65"/>
        <v>607</v>
      </c>
      <c r="AA200" s="134">
        <f t="shared" si="66"/>
        <v>-1.9558428093146836E-3</v>
      </c>
      <c r="AB200" s="134">
        <f t="shared" si="67"/>
        <v>-1.1263246739183302E-2</v>
      </c>
      <c r="AC200" s="134">
        <f t="shared" si="68"/>
        <v>-1.9930510451389882E-2</v>
      </c>
      <c r="AD200" s="134">
        <f t="shared" si="78"/>
        <v>-1.461895719062925E-2</v>
      </c>
      <c r="AE200" s="134">
        <f t="shared" si="69"/>
        <v>2.1371390934145068E-5</v>
      </c>
      <c r="AF200" s="134">
        <f t="shared" si="79"/>
        <v>-1.9930510451389882E-2</v>
      </c>
      <c r="AG200" s="70"/>
      <c r="AH200" s="134">
        <f t="shared" si="70"/>
        <v>-5.3115532607606319E-3</v>
      </c>
      <c r="AI200" s="134">
        <f t="shared" si="71"/>
        <v>0.54386157515550426</v>
      </c>
      <c r="AJ200" s="134">
        <f t="shared" si="72"/>
        <v>-0.75638980757158125</v>
      </c>
      <c r="AK200" s="134">
        <f t="shared" si="73"/>
        <v>0.3269392932801472</v>
      </c>
      <c r="AL200" s="134">
        <f t="shared" si="74"/>
        <v>2.5197103034762502</v>
      </c>
      <c r="AM200" s="134">
        <f t="shared" si="75"/>
        <v>3.1117210503349342</v>
      </c>
      <c r="AN200" s="134">
        <f t="shared" si="86"/>
        <v>2.0516959895011384</v>
      </c>
      <c r="AO200" s="134">
        <f t="shared" si="86"/>
        <v>2.0515972614752234</v>
      </c>
      <c r="AP200" s="134">
        <f t="shared" si="86"/>
        <v>2.0519775020749522</v>
      </c>
      <c r="AQ200" s="134">
        <f t="shared" si="86"/>
        <v>2.0505115201194051</v>
      </c>
      <c r="AR200" s="134">
        <f t="shared" si="86"/>
        <v>2.0561410092844774</v>
      </c>
      <c r="AS200" s="134">
        <f t="shared" si="86"/>
        <v>2.0341798355036462</v>
      </c>
      <c r="AT200" s="134">
        <f t="shared" si="86"/>
        <v>2.1152447208556975</v>
      </c>
      <c r="AU200" s="134">
        <f t="shared" si="77"/>
        <v>1.554117323444314</v>
      </c>
    </row>
    <row r="201" spans="1:47" s="134" customFormat="1" ht="12.95" customHeight="1" x14ac:dyDescent="0.2">
      <c r="A201" s="159" t="s">
        <v>159</v>
      </c>
      <c r="B201" s="164" t="s">
        <v>102</v>
      </c>
      <c r="C201" s="158">
        <v>45915.521999999997</v>
      </c>
      <c r="D201" s="158" t="s">
        <v>82</v>
      </c>
      <c r="E201" s="69">
        <f t="shared" si="61"/>
        <v>606.99775337839185</v>
      </c>
      <c r="F201" s="134">
        <f t="shared" si="80"/>
        <v>607</v>
      </c>
      <c r="G201" s="134">
        <f t="shared" si="62"/>
        <v>-2.5748000043677166E-3</v>
      </c>
      <c r="I201" s="134">
        <f>G201</f>
        <v>-2.5748000043677166E-3</v>
      </c>
      <c r="P201" s="134">
        <f t="shared" si="63"/>
        <v>3.3557104514459484E-3</v>
      </c>
      <c r="Q201" s="185">
        <f t="shared" si="64"/>
        <v>30897.021999999997</v>
      </c>
      <c r="S201" s="70">
        <v>0.1</v>
      </c>
      <c r="Z201" s="134">
        <f t="shared" si="65"/>
        <v>607</v>
      </c>
      <c r="AA201" s="134">
        <f t="shared" si="66"/>
        <v>-1.9558428093146836E-3</v>
      </c>
      <c r="AB201" s="134">
        <f t="shared" si="67"/>
        <v>2.7367532563929153E-3</v>
      </c>
      <c r="AC201" s="134">
        <f t="shared" si="68"/>
        <v>-5.9305104558136645E-3</v>
      </c>
      <c r="AD201" s="134">
        <f t="shared" si="78"/>
        <v>-6.1895719505303303E-4</v>
      </c>
      <c r="AE201" s="134">
        <f t="shared" si="69"/>
        <v>3.831080093079184E-8</v>
      </c>
      <c r="AF201" s="134">
        <f t="shared" si="79"/>
        <v>-5.9305104558136645E-3</v>
      </c>
      <c r="AG201" s="70"/>
      <c r="AH201" s="134">
        <f t="shared" si="70"/>
        <v>-5.3115532607606319E-3</v>
      </c>
      <c r="AI201" s="134">
        <f t="shared" si="71"/>
        <v>0.54386157515550426</v>
      </c>
      <c r="AJ201" s="134">
        <f t="shared" si="72"/>
        <v>-0.75638980757158125</v>
      </c>
      <c r="AK201" s="134">
        <f t="shared" si="73"/>
        <v>0.3269392932801472</v>
      </c>
      <c r="AL201" s="134">
        <f t="shared" si="74"/>
        <v>2.5197103034762502</v>
      </c>
      <c r="AM201" s="134">
        <f t="shared" si="75"/>
        <v>3.1117210503349342</v>
      </c>
      <c r="AN201" s="134">
        <f t="shared" si="86"/>
        <v>2.0516959895011384</v>
      </c>
      <c r="AO201" s="134">
        <f t="shared" si="86"/>
        <v>2.0515972614752234</v>
      </c>
      <c r="AP201" s="134">
        <f t="shared" si="86"/>
        <v>2.0519775020749522</v>
      </c>
      <c r="AQ201" s="134">
        <f t="shared" si="86"/>
        <v>2.0505115201194051</v>
      </c>
      <c r="AR201" s="134">
        <f t="shared" si="86"/>
        <v>2.0561410092844774</v>
      </c>
      <c r="AS201" s="134">
        <f t="shared" si="86"/>
        <v>2.0341798355036462</v>
      </c>
      <c r="AT201" s="134">
        <f t="shared" si="86"/>
        <v>2.1152447208556975</v>
      </c>
      <c r="AU201" s="134">
        <f t="shared" si="77"/>
        <v>1.554117323444314</v>
      </c>
    </row>
    <row r="202" spans="1:47" s="134" customFormat="1" ht="12.95" customHeight="1" x14ac:dyDescent="0.2">
      <c r="A202" s="159" t="s">
        <v>159</v>
      </c>
      <c r="B202" s="164" t="s">
        <v>102</v>
      </c>
      <c r="C202" s="158">
        <v>45915.523000000001</v>
      </c>
      <c r="D202" s="158" t="s">
        <v>82</v>
      </c>
      <c r="E202" s="69">
        <f t="shared" si="61"/>
        <v>606.9986259205748</v>
      </c>
      <c r="F202" s="134">
        <f t="shared" si="80"/>
        <v>607</v>
      </c>
      <c r="G202" s="134">
        <f t="shared" si="62"/>
        <v>-1.574800000526011E-3</v>
      </c>
      <c r="I202" s="134">
        <f>G202</f>
        <v>-1.574800000526011E-3</v>
      </c>
      <c r="P202" s="134">
        <f t="shared" si="63"/>
        <v>3.3557104514459484E-3</v>
      </c>
      <c r="Q202" s="185">
        <f t="shared" si="64"/>
        <v>30897.023000000001</v>
      </c>
      <c r="S202" s="70">
        <v>0.1</v>
      </c>
      <c r="Z202" s="134">
        <f t="shared" si="65"/>
        <v>607</v>
      </c>
      <c r="AA202" s="134">
        <f t="shared" si="66"/>
        <v>-1.9558428093146836E-3</v>
      </c>
      <c r="AB202" s="134">
        <f t="shared" si="67"/>
        <v>3.736753260234621E-3</v>
      </c>
      <c r="AC202" s="134">
        <f t="shared" si="68"/>
        <v>-4.9305104519719589E-3</v>
      </c>
      <c r="AD202" s="134">
        <f t="shared" si="78"/>
        <v>3.8104280878867259E-4</v>
      </c>
      <c r="AE202" s="134">
        <f t="shared" si="69"/>
        <v>1.4519362212956089E-8</v>
      </c>
      <c r="AF202" s="134">
        <f t="shared" si="79"/>
        <v>-4.9305104519719589E-3</v>
      </c>
      <c r="AG202" s="70"/>
      <c r="AH202" s="134">
        <f t="shared" si="70"/>
        <v>-5.3115532607606319E-3</v>
      </c>
      <c r="AI202" s="134">
        <f t="shared" si="71"/>
        <v>0.54386157515550426</v>
      </c>
      <c r="AJ202" s="134">
        <f t="shared" si="72"/>
        <v>-0.75638980757158125</v>
      </c>
      <c r="AK202" s="134">
        <f t="shared" si="73"/>
        <v>0.3269392932801472</v>
      </c>
      <c r="AL202" s="134">
        <f t="shared" si="74"/>
        <v>2.5197103034762502</v>
      </c>
      <c r="AM202" s="134">
        <f t="shared" si="75"/>
        <v>3.1117210503349342</v>
      </c>
      <c r="AN202" s="134">
        <f t="shared" si="86"/>
        <v>2.0516959895011384</v>
      </c>
      <c r="AO202" s="134">
        <f t="shared" si="86"/>
        <v>2.0515972614752234</v>
      </c>
      <c r="AP202" s="134">
        <f t="shared" si="86"/>
        <v>2.0519775020749522</v>
      </c>
      <c r="AQ202" s="134">
        <f t="shared" si="86"/>
        <v>2.0505115201194051</v>
      </c>
      <c r="AR202" s="134">
        <f t="shared" si="86"/>
        <v>2.0561410092844774</v>
      </c>
      <c r="AS202" s="134">
        <f t="shared" si="86"/>
        <v>2.0341798355036462</v>
      </c>
      <c r="AT202" s="134">
        <f t="shared" si="86"/>
        <v>2.1152447208556975</v>
      </c>
      <c r="AU202" s="134">
        <f t="shared" si="77"/>
        <v>1.554117323444314</v>
      </c>
    </row>
    <row r="203" spans="1:47" s="134" customFormat="1" ht="12.95" customHeight="1" x14ac:dyDescent="0.2">
      <c r="A203" s="72" t="s">
        <v>161</v>
      </c>
      <c r="B203" s="74" t="s">
        <v>101</v>
      </c>
      <c r="C203" s="72">
        <v>45957.36</v>
      </c>
      <c r="D203" s="72" t="s">
        <v>83</v>
      </c>
      <c r="E203" s="69">
        <f t="shared" si="61"/>
        <v>643.50317308688886</v>
      </c>
      <c r="F203" s="134">
        <f t="shared" si="80"/>
        <v>643.5</v>
      </c>
      <c r="G203" s="134">
        <f t="shared" si="62"/>
        <v>3.63659999857191E-3</v>
      </c>
      <c r="J203" s="134">
        <f>G203</f>
        <v>3.63659999857191E-3</v>
      </c>
      <c r="P203" s="134">
        <f t="shared" si="63"/>
        <v>3.55327350477828E-3</v>
      </c>
      <c r="Q203" s="185">
        <f t="shared" si="64"/>
        <v>30938.86</v>
      </c>
      <c r="S203" s="70">
        <v>1</v>
      </c>
      <c r="Z203" s="134">
        <f t="shared" si="65"/>
        <v>643.5</v>
      </c>
      <c r="AA203" s="134">
        <f t="shared" si="66"/>
        <v>-1.9618647930072629E-3</v>
      </c>
      <c r="AB203" s="134">
        <f t="shared" si="67"/>
        <v>9.151738296357452E-3</v>
      </c>
      <c r="AC203" s="134">
        <f t="shared" si="68"/>
        <v>8.3326493793630003E-5</v>
      </c>
      <c r="AD203" s="134">
        <f t="shared" si="78"/>
        <v>5.5984647915791729E-3</v>
      </c>
      <c r="AE203" s="134">
        <f t="shared" si="69"/>
        <v>3.1342808022551632E-5</v>
      </c>
      <c r="AF203" s="134">
        <f t="shared" si="79"/>
        <v>8.3326493793630003E-5</v>
      </c>
      <c r="AG203" s="70"/>
      <c r="AH203" s="134">
        <f t="shared" si="70"/>
        <v>-5.5151382977855429E-3</v>
      </c>
      <c r="AI203" s="134">
        <f t="shared" si="71"/>
        <v>0.54035317299377239</v>
      </c>
      <c r="AJ203" s="134">
        <f t="shared" si="72"/>
        <v>-0.76341834731575542</v>
      </c>
      <c r="AK203" s="134">
        <f t="shared" si="73"/>
        <v>0.32198813414976479</v>
      </c>
      <c r="AL203" s="134">
        <f t="shared" si="74"/>
        <v>2.5305231242345849</v>
      </c>
      <c r="AM203" s="134">
        <f t="shared" si="75"/>
        <v>3.1704655388585481</v>
      </c>
      <c r="AN203" s="134">
        <f t="shared" si="86"/>
        <v>2.0682049382195071</v>
      </c>
      <c r="AO203" s="134">
        <f t="shared" si="86"/>
        <v>2.0680807363602995</v>
      </c>
      <c r="AP203" s="134">
        <f t="shared" si="86"/>
        <v>2.0685444665667747</v>
      </c>
      <c r="AQ203" s="134">
        <f t="shared" si="86"/>
        <v>2.0668110186511313</v>
      </c>
      <c r="AR203" s="134">
        <f t="shared" si="86"/>
        <v>2.0732626983944646</v>
      </c>
      <c r="AS203" s="134">
        <f t="shared" si="86"/>
        <v>2.0488466368791505</v>
      </c>
      <c r="AT203" s="134">
        <f t="shared" si="86"/>
        <v>2.1361725501518198</v>
      </c>
      <c r="AU203" s="134">
        <f t="shared" si="77"/>
        <v>1.5749719865345877</v>
      </c>
    </row>
    <row r="204" spans="1:47" s="134" customFormat="1" ht="12.95" customHeight="1" x14ac:dyDescent="0.2">
      <c r="A204" s="69" t="s">
        <v>162</v>
      </c>
      <c r="B204" s="74"/>
      <c r="C204" s="72">
        <v>46000.335800000001</v>
      </c>
      <c r="D204" s="72"/>
      <c r="E204" s="69">
        <f t="shared" si="61"/>
        <v>681.00137128728829</v>
      </c>
      <c r="F204" s="134">
        <f t="shared" si="80"/>
        <v>681</v>
      </c>
      <c r="G204" s="134">
        <f t="shared" si="62"/>
        <v>1.571599997987505E-3</v>
      </c>
      <c r="J204" s="134">
        <f>G204</f>
        <v>1.571599997987505E-3</v>
      </c>
      <c r="P204" s="134">
        <f t="shared" si="63"/>
        <v>3.754569676822939E-3</v>
      </c>
      <c r="Q204" s="185">
        <f t="shared" si="64"/>
        <v>30981.835800000001</v>
      </c>
      <c r="S204" s="70">
        <v>1</v>
      </c>
      <c r="Z204" s="134">
        <f t="shared" si="65"/>
        <v>681</v>
      </c>
      <c r="AA204" s="134">
        <f t="shared" si="66"/>
        <v>-1.9668442930641924E-3</v>
      </c>
      <c r="AB204" s="134">
        <f t="shared" si="67"/>
        <v>7.2930139678746364E-3</v>
      </c>
      <c r="AC204" s="134">
        <f t="shared" si="68"/>
        <v>-2.1829696788354339E-3</v>
      </c>
      <c r="AD204" s="134">
        <f t="shared" si="78"/>
        <v>3.5384442910516975E-3</v>
      </c>
      <c r="AE204" s="134">
        <f t="shared" si="69"/>
        <v>1.2520588000876349E-5</v>
      </c>
      <c r="AF204" s="134">
        <f t="shared" si="79"/>
        <v>-2.1829696788354339E-3</v>
      </c>
      <c r="AG204" s="70"/>
      <c r="AH204" s="134">
        <f t="shared" si="70"/>
        <v>-5.7214139698871314E-3</v>
      </c>
      <c r="AI204" s="134">
        <f t="shared" si="71"/>
        <v>0.53684973629264499</v>
      </c>
      <c r="AJ204" s="134">
        <f t="shared" si="72"/>
        <v>-0.77045573832427228</v>
      </c>
      <c r="AK204" s="134">
        <f t="shared" si="73"/>
        <v>0.31692806334868384</v>
      </c>
      <c r="AL204" s="134">
        <f t="shared" si="74"/>
        <v>2.5414898256643053</v>
      </c>
      <c r="AM204" s="134">
        <f t="shared" si="75"/>
        <v>3.2321395244110178</v>
      </c>
      <c r="AN204" s="134">
        <f t="shared" si="86"/>
        <v>2.0850578286630106</v>
      </c>
      <c r="AO204" s="134">
        <f t="shared" si="86"/>
        <v>2.0849027764730463</v>
      </c>
      <c r="AP204" s="134">
        <f t="shared" si="86"/>
        <v>2.0854643280240168</v>
      </c>
      <c r="AQ204" s="134">
        <f t="shared" si="86"/>
        <v>2.0834279020746345</v>
      </c>
      <c r="AR204" s="134">
        <f t="shared" si="86"/>
        <v>2.0907782769436403</v>
      </c>
      <c r="AS204" s="134">
        <f t="shared" si="86"/>
        <v>2.0637781310730583</v>
      </c>
      <c r="AT204" s="134">
        <f t="shared" si="86"/>
        <v>2.1574195565492564</v>
      </c>
      <c r="AU204" s="134">
        <f t="shared" si="77"/>
        <v>1.5963980102574715</v>
      </c>
    </row>
    <row r="205" spans="1:47" s="134" customFormat="1" ht="12.95" customHeight="1" x14ac:dyDescent="0.2">
      <c r="A205" s="159" t="s">
        <v>159</v>
      </c>
      <c r="B205" s="164" t="s">
        <v>102</v>
      </c>
      <c r="C205" s="158">
        <v>46268.485999999997</v>
      </c>
      <c r="D205" s="158" t="s">
        <v>82</v>
      </c>
      <c r="E205" s="69">
        <f t="shared" si="61"/>
        <v>914.97373124513786</v>
      </c>
      <c r="F205" s="134">
        <f t="shared" si="80"/>
        <v>915</v>
      </c>
      <c r="G205" s="134">
        <f t="shared" si="62"/>
        <v>-3.0106000005616806E-2</v>
      </c>
      <c r="I205" s="134">
        <f t="shared" ref="I205:I213" si="87">G205</f>
        <v>-3.0106000005616806E-2</v>
      </c>
      <c r="P205" s="134">
        <f t="shared" si="63"/>
        <v>4.9722056771204495E-3</v>
      </c>
      <c r="Q205" s="185">
        <f t="shared" si="64"/>
        <v>31249.985999999997</v>
      </c>
      <c r="S205" s="70">
        <v>0.1</v>
      </c>
      <c r="Z205" s="134">
        <f t="shared" si="65"/>
        <v>915</v>
      </c>
      <c r="AA205" s="134">
        <f t="shared" si="66"/>
        <v>-1.9710600297779728E-3</v>
      </c>
      <c r="AB205" s="134">
        <f t="shared" si="67"/>
        <v>-2.3162734298718384E-2</v>
      </c>
      <c r="AC205" s="134">
        <f t="shared" si="68"/>
        <v>-3.5078205682737257E-2</v>
      </c>
      <c r="AD205" s="134">
        <f t="shared" si="78"/>
        <v>-2.8134939975838835E-2</v>
      </c>
      <c r="AE205" s="134">
        <f t="shared" si="69"/>
        <v>7.9157484744405424E-5</v>
      </c>
      <c r="AF205" s="134">
        <f t="shared" si="79"/>
        <v>-3.5078205682737257E-2</v>
      </c>
      <c r="AG205" s="70"/>
      <c r="AH205" s="134">
        <f t="shared" si="70"/>
        <v>-6.9432657068984223E-3</v>
      </c>
      <c r="AI205" s="134">
        <f t="shared" si="71"/>
        <v>0.51710642292140263</v>
      </c>
      <c r="AJ205" s="134">
        <f t="shared" si="72"/>
        <v>-0.81051426790611614</v>
      </c>
      <c r="AK205" s="134">
        <f t="shared" si="73"/>
        <v>0.2859464238740827</v>
      </c>
      <c r="AL205" s="134">
        <f t="shared" si="74"/>
        <v>2.6069636855558604</v>
      </c>
      <c r="AM205" s="134">
        <f t="shared" si="75"/>
        <v>3.6513799304422632</v>
      </c>
      <c r="AN205" s="134">
        <f t="shared" si="86"/>
        <v>2.1879367050941978</v>
      </c>
      <c r="AO205" s="134">
        <f t="shared" si="86"/>
        <v>2.187454113373176</v>
      </c>
      <c r="AP205" s="134">
        <f t="shared" si="86"/>
        <v>2.188939506252797</v>
      </c>
      <c r="AQ205" s="134">
        <f t="shared" si="86"/>
        <v>2.1843575411849279</v>
      </c>
      <c r="AR205" s="134">
        <f t="shared" si="86"/>
        <v>2.1983978798910893</v>
      </c>
      <c r="AS205" s="134">
        <f t="shared" si="86"/>
        <v>2.1544470536947444</v>
      </c>
      <c r="AT205" s="134">
        <f t="shared" si="86"/>
        <v>2.2841961813286797</v>
      </c>
      <c r="AU205" s="134">
        <f t="shared" si="77"/>
        <v>1.7300963982882669</v>
      </c>
    </row>
    <row r="206" spans="1:47" s="134" customFormat="1" ht="12.95" customHeight="1" x14ac:dyDescent="0.2">
      <c r="A206" s="159" t="s">
        <v>159</v>
      </c>
      <c r="B206" s="164" t="s">
        <v>102</v>
      </c>
      <c r="C206" s="158">
        <v>46268.495999999999</v>
      </c>
      <c r="D206" s="158" t="s">
        <v>82</v>
      </c>
      <c r="E206" s="69">
        <f t="shared" si="61"/>
        <v>914.98245666693515</v>
      </c>
      <c r="F206" s="134">
        <f t="shared" si="80"/>
        <v>915</v>
      </c>
      <c r="G206" s="134">
        <f t="shared" si="62"/>
        <v>-2.0106000003579538E-2</v>
      </c>
      <c r="I206" s="134">
        <f t="shared" si="87"/>
        <v>-2.0106000003579538E-2</v>
      </c>
      <c r="P206" s="134">
        <f t="shared" si="63"/>
        <v>4.9722056771204495E-3</v>
      </c>
      <c r="Q206" s="185">
        <f t="shared" si="64"/>
        <v>31249.995999999999</v>
      </c>
      <c r="S206" s="70">
        <v>0.1</v>
      </c>
      <c r="Z206" s="134">
        <f t="shared" si="65"/>
        <v>915</v>
      </c>
      <c r="AA206" s="134">
        <f t="shared" si="66"/>
        <v>-1.9710600297779728E-3</v>
      </c>
      <c r="AB206" s="134">
        <f t="shared" si="67"/>
        <v>-1.3162734296681116E-2</v>
      </c>
      <c r="AC206" s="134">
        <f t="shared" si="68"/>
        <v>-2.5078205680699989E-2</v>
      </c>
      <c r="AD206" s="134">
        <f t="shared" si="78"/>
        <v>-1.8134939973801566E-2</v>
      </c>
      <c r="AE206" s="134">
        <f t="shared" si="69"/>
        <v>3.2887604785338595E-5</v>
      </c>
      <c r="AF206" s="134">
        <f t="shared" si="79"/>
        <v>-2.5078205680699989E-2</v>
      </c>
      <c r="AG206" s="70"/>
      <c r="AH206" s="134">
        <f t="shared" si="70"/>
        <v>-6.9432657068984223E-3</v>
      </c>
      <c r="AI206" s="134">
        <f t="shared" si="71"/>
        <v>0.51710642292140263</v>
      </c>
      <c r="AJ206" s="134">
        <f t="shared" si="72"/>
        <v>-0.81051426790611614</v>
      </c>
      <c r="AK206" s="134">
        <f t="shared" si="73"/>
        <v>0.2859464238740827</v>
      </c>
      <c r="AL206" s="134">
        <f t="shared" si="74"/>
        <v>2.6069636855558604</v>
      </c>
      <c r="AM206" s="134">
        <f t="shared" si="75"/>
        <v>3.6513799304422632</v>
      </c>
      <c r="AN206" s="134">
        <f t="shared" si="86"/>
        <v>2.1879367050941978</v>
      </c>
      <c r="AO206" s="134">
        <f t="shared" si="86"/>
        <v>2.187454113373176</v>
      </c>
      <c r="AP206" s="134">
        <f t="shared" si="86"/>
        <v>2.188939506252797</v>
      </c>
      <c r="AQ206" s="134">
        <f t="shared" si="86"/>
        <v>2.1843575411849279</v>
      </c>
      <c r="AR206" s="134">
        <f t="shared" si="86"/>
        <v>2.1983978798910893</v>
      </c>
      <c r="AS206" s="134">
        <f t="shared" si="86"/>
        <v>2.1544470536947444</v>
      </c>
      <c r="AT206" s="134">
        <f t="shared" si="86"/>
        <v>2.2841961813286797</v>
      </c>
      <c r="AU206" s="134">
        <f t="shared" si="77"/>
        <v>1.7300963982882669</v>
      </c>
    </row>
    <row r="207" spans="1:47" s="134" customFormat="1" ht="12.95" customHeight="1" x14ac:dyDescent="0.2">
      <c r="A207" s="159" t="s">
        <v>159</v>
      </c>
      <c r="B207" s="164" t="s">
        <v>102</v>
      </c>
      <c r="C207" s="158">
        <v>46268.497000000003</v>
      </c>
      <c r="D207" s="158" t="s">
        <v>82</v>
      </c>
      <c r="E207" s="69">
        <f t="shared" si="61"/>
        <v>914.9833292091181</v>
      </c>
      <c r="F207" s="134">
        <f t="shared" si="80"/>
        <v>915</v>
      </c>
      <c r="G207" s="134">
        <f t="shared" si="62"/>
        <v>-1.9105999999737833E-2</v>
      </c>
      <c r="I207" s="134">
        <f t="shared" si="87"/>
        <v>-1.9105999999737833E-2</v>
      </c>
      <c r="P207" s="134">
        <f t="shared" si="63"/>
        <v>4.9722056771204495E-3</v>
      </c>
      <c r="Q207" s="185">
        <f t="shared" si="64"/>
        <v>31249.997000000003</v>
      </c>
      <c r="S207" s="70">
        <v>0.1</v>
      </c>
      <c r="Z207" s="134">
        <f t="shared" si="65"/>
        <v>915</v>
      </c>
      <c r="AA207" s="134">
        <f t="shared" si="66"/>
        <v>-1.9710600297779728E-3</v>
      </c>
      <c r="AB207" s="134">
        <f t="shared" si="67"/>
        <v>-1.216273429283941E-2</v>
      </c>
      <c r="AC207" s="134">
        <f t="shared" si="68"/>
        <v>-2.4078205676858283E-2</v>
      </c>
      <c r="AD207" s="134">
        <f t="shared" si="78"/>
        <v>-1.7134939969959861E-2</v>
      </c>
      <c r="AE207" s="134">
        <f t="shared" si="69"/>
        <v>2.9360616777412807E-5</v>
      </c>
      <c r="AF207" s="134">
        <f t="shared" si="79"/>
        <v>-2.4078205676858283E-2</v>
      </c>
      <c r="AG207" s="70"/>
      <c r="AH207" s="134">
        <f t="shared" si="70"/>
        <v>-6.9432657068984223E-3</v>
      </c>
      <c r="AI207" s="134">
        <f t="shared" si="71"/>
        <v>0.51710642292140263</v>
      </c>
      <c r="AJ207" s="134">
        <f t="shared" si="72"/>
        <v>-0.81051426790611614</v>
      </c>
      <c r="AK207" s="134">
        <f t="shared" si="73"/>
        <v>0.2859464238740827</v>
      </c>
      <c r="AL207" s="134">
        <f t="shared" si="74"/>
        <v>2.6069636855558604</v>
      </c>
      <c r="AM207" s="134">
        <f t="shared" si="75"/>
        <v>3.6513799304422632</v>
      </c>
      <c r="AN207" s="134">
        <f t="shared" si="86"/>
        <v>2.1879367050941978</v>
      </c>
      <c r="AO207" s="134">
        <f t="shared" si="86"/>
        <v>2.187454113373176</v>
      </c>
      <c r="AP207" s="134">
        <f t="shared" si="86"/>
        <v>2.188939506252797</v>
      </c>
      <c r="AQ207" s="134">
        <f t="shared" si="86"/>
        <v>2.1843575411849279</v>
      </c>
      <c r="AR207" s="134">
        <f t="shared" si="86"/>
        <v>2.1983978798910893</v>
      </c>
      <c r="AS207" s="134">
        <f t="shared" si="86"/>
        <v>2.1544470536947444</v>
      </c>
      <c r="AT207" s="134">
        <f t="shared" si="86"/>
        <v>2.2841961813286797</v>
      </c>
      <c r="AU207" s="134">
        <f t="shared" si="77"/>
        <v>1.7300963982882669</v>
      </c>
    </row>
    <row r="208" spans="1:47" s="134" customFormat="1" ht="12.95" customHeight="1" x14ac:dyDescent="0.2">
      <c r="A208" s="159" t="s">
        <v>159</v>
      </c>
      <c r="B208" s="164" t="s">
        <v>102</v>
      </c>
      <c r="C208" s="158">
        <v>46268.506000000001</v>
      </c>
      <c r="D208" s="158" t="s">
        <v>82</v>
      </c>
      <c r="E208" s="69">
        <f t="shared" si="61"/>
        <v>914.99118208873256</v>
      </c>
      <c r="F208" s="134">
        <f t="shared" si="80"/>
        <v>915</v>
      </c>
      <c r="G208" s="134">
        <f t="shared" si="62"/>
        <v>-1.010600000154227E-2</v>
      </c>
      <c r="I208" s="134">
        <f t="shared" si="87"/>
        <v>-1.010600000154227E-2</v>
      </c>
      <c r="P208" s="134">
        <f t="shared" si="63"/>
        <v>4.9722056771204495E-3</v>
      </c>
      <c r="Q208" s="185">
        <f t="shared" si="64"/>
        <v>31250.006000000001</v>
      </c>
      <c r="S208" s="70">
        <v>0.1</v>
      </c>
      <c r="Z208" s="134">
        <f t="shared" si="65"/>
        <v>915</v>
      </c>
      <c r="AA208" s="134">
        <f t="shared" si="66"/>
        <v>-1.9710600297779728E-3</v>
      </c>
      <c r="AB208" s="134">
        <f t="shared" si="67"/>
        <v>-3.1627342946438479E-3</v>
      </c>
      <c r="AC208" s="134">
        <f t="shared" si="68"/>
        <v>-1.5078205678662721E-2</v>
      </c>
      <c r="AD208" s="134">
        <f t="shared" si="78"/>
        <v>-8.1349399717642983E-3</v>
      </c>
      <c r="AE208" s="134">
        <f t="shared" si="69"/>
        <v>6.617724834420852E-6</v>
      </c>
      <c r="AF208" s="134">
        <f t="shared" si="79"/>
        <v>-1.5078205678662721E-2</v>
      </c>
      <c r="AG208" s="70"/>
      <c r="AH208" s="134">
        <f t="shared" si="70"/>
        <v>-6.9432657068984223E-3</v>
      </c>
      <c r="AI208" s="134">
        <f t="shared" si="71"/>
        <v>0.51710642292140263</v>
      </c>
      <c r="AJ208" s="134">
        <f t="shared" si="72"/>
        <v>-0.81051426790611614</v>
      </c>
      <c r="AK208" s="134">
        <f t="shared" si="73"/>
        <v>0.2859464238740827</v>
      </c>
      <c r="AL208" s="134">
        <f t="shared" si="74"/>
        <v>2.6069636855558604</v>
      </c>
      <c r="AM208" s="134">
        <f t="shared" si="75"/>
        <v>3.6513799304422632</v>
      </c>
      <c r="AN208" s="134">
        <f t="shared" si="86"/>
        <v>2.1879367050941978</v>
      </c>
      <c r="AO208" s="134">
        <f t="shared" si="86"/>
        <v>2.187454113373176</v>
      </c>
      <c r="AP208" s="134">
        <f t="shared" si="86"/>
        <v>2.188939506252797</v>
      </c>
      <c r="AQ208" s="134">
        <f t="shared" si="86"/>
        <v>2.1843575411849279</v>
      </c>
      <c r="AR208" s="134">
        <f t="shared" si="86"/>
        <v>2.1983978798910893</v>
      </c>
      <c r="AS208" s="134">
        <f t="shared" si="86"/>
        <v>2.1544470536947444</v>
      </c>
      <c r="AT208" s="134">
        <f t="shared" si="86"/>
        <v>2.2841961813286797</v>
      </c>
      <c r="AU208" s="134">
        <f t="shared" si="77"/>
        <v>1.7300963982882669</v>
      </c>
    </row>
    <row r="209" spans="1:47" s="134" customFormat="1" ht="12.95" customHeight="1" x14ac:dyDescent="0.2">
      <c r="A209" s="159" t="s">
        <v>159</v>
      </c>
      <c r="B209" s="164" t="s">
        <v>102</v>
      </c>
      <c r="C209" s="158">
        <v>46291.417999999998</v>
      </c>
      <c r="D209" s="158" t="s">
        <v>82</v>
      </c>
      <c r="E209" s="69">
        <f t="shared" si="61"/>
        <v>934.98286850684281</v>
      </c>
      <c r="F209" s="134">
        <f t="shared" si="80"/>
        <v>935</v>
      </c>
      <c r="G209" s="134">
        <f t="shared" si="62"/>
        <v>-1.9634000003861729E-2</v>
      </c>
      <c r="I209" s="134">
        <f t="shared" si="87"/>
        <v>-1.9634000003861729E-2</v>
      </c>
      <c r="P209" s="134">
        <f t="shared" si="63"/>
        <v>5.0732024620954832E-3</v>
      </c>
      <c r="Q209" s="185">
        <f t="shared" si="64"/>
        <v>31272.917999999998</v>
      </c>
      <c r="S209" s="70">
        <v>0.1</v>
      </c>
      <c r="Z209" s="134">
        <f t="shared" si="65"/>
        <v>935</v>
      </c>
      <c r="AA209" s="134">
        <f t="shared" si="66"/>
        <v>-1.9693314009154184E-3</v>
      </c>
      <c r="AB209" s="134">
        <f t="shared" si="67"/>
        <v>-1.2591466140850827E-2</v>
      </c>
      <c r="AC209" s="134">
        <f t="shared" si="68"/>
        <v>-2.4707202465957211E-2</v>
      </c>
      <c r="AD209" s="134">
        <f t="shared" si="78"/>
        <v>-1.7664668602946312E-2</v>
      </c>
      <c r="AE209" s="134">
        <f t="shared" si="69"/>
        <v>3.1204051685191725E-5</v>
      </c>
      <c r="AF209" s="134">
        <f t="shared" si="79"/>
        <v>-2.4707202465957211E-2</v>
      </c>
      <c r="AG209" s="70"/>
      <c r="AH209" s="134">
        <f t="shared" si="70"/>
        <v>-7.0425338630109016E-3</v>
      </c>
      <c r="AI209" s="134">
        <f t="shared" si="71"/>
        <v>0.51557493634458362</v>
      </c>
      <c r="AJ209" s="134">
        <f t="shared" si="72"/>
        <v>-0.81365387665467004</v>
      </c>
      <c r="AK209" s="134">
        <f t="shared" si="73"/>
        <v>0.28334417554025271</v>
      </c>
      <c r="AL209" s="134">
        <f t="shared" si="74"/>
        <v>2.6123440058490686</v>
      </c>
      <c r="AM209" s="134">
        <f t="shared" si="75"/>
        <v>3.6903194424190158</v>
      </c>
      <c r="AN209" s="134">
        <f t="shared" si="86"/>
        <v>2.1965612011403906</v>
      </c>
      <c r="AO209" s="134">
        <f t="shared" si="86"/>
        <v>2.1960379032556911</v>
      </c>
      <c r="AP209" s="134">
        <f t="shared" si="86"/>
        <v>2.1976292886523532</v>
      </c>
      <c r="AQ209" s="134">
        <f t="shared" si="86"/>
        <v>2.192778832642365</v>
      </c>
      <c r="AR209" s="134">
        <f t="shared" si="86"/>
        <v>2.2074628605883513</v>
      </c>
      <c r="AS209" s="134">
        <f t="shared" si="86"/>
        <v>2.1620416531064111</v>
      </c>
      <c r="AT209" s="134">
        <f t="shared" si="86"/>
        <v>2.2945699606749344</v>
      </c>
      <c r="AU209" s="134">
        <f t="shared" si="77"/>
        <v>1.7415236109404715</v>
      </c>
    </row>
    <row r="210" spans="1:47" s="134" customFormat="1" ht="12.95" customHeight="1" x14ac:dyDescent="0.2">
      <c r="A210" s="159" t="s">
        <v>159</v>
      </c>
      <c r="B210" s="164" t="s">
        <v>102</v>
      </c>
      <c r="C210" s="158">
        <v>46291.419000000002</v>
      </c>
      <c r="D210" s="158" t="s">
        <v>82</v>
      </c>
      <c r="E210" s="69">
        <f t="shared" si="61"/>
        <v>934.98374104902575</v>
      </c>
      <c r="F210" s="134">
        <f t="shared" si="80"/>
        <v>935</v>
      </c>
      <c r="G210" s="134">
        <f t="shared" si="62"/>
        <v>-1.8634000000020023E-2</v>
      </c>
      <c r="I210" s="134">
        <f t="shared" si="87"/>
        <v>-1.8634000000020023E-2</v>
      </c>
      <c r="P210" s="134">
        <f t="shared" si="63"/>
        <v>5.0732024620954832E-3</v>
      </c>
      <c r="Q210" s="185">
        <f t="shared" si="64"/>
        <v>31272.919000000002</v>
      </c>
      <c r="S210" s="70">
        <v>0.1</v>
      </c>
      <c r="Z210" s="134">
        <f t="shared" si="65"/>
        <v>935</v>
      </c>
      <c r="AA210" s="134">
        <f t="shared" si="66"/>
        <v>-1.9693314009154184E-3</v>
      </c>
      <c r="AB210" s="134">
        <f t="shared" si="67"/>
        <v>-1.1591466137009121E-2</v>
      </c>
      <c r="AC210" s="134">
        <f t="shared" si="68"/>
        <v>-2.3707202462115506E-2</v>
      </c>
      <c r="AD210" s="134">
        <f t="shared" si="78"/>
        <v>-1.6664668599104607E-2</v>
      </c>
      <c r="AE210" s="134">
        <f t="shared" si="69"/>
        <v>2.7771117951798311E-5</v>
      </c>
      <c r="AF210" s="134">
        <f t="shared" si="79"/>
        <v>-2.3707202462115506E-2</v>
      </c>
      <c r="AG210" s="70"/>
      <c r="AH210" s="134">
        <f t="shared" si="70"/>
        <v>-7.0425338630109016E-3</v>
      </c>
      <c r="AI210" s="134">
        <f t="shared" si="71"/>
        <v>0.51557493634458362</v>
      </c>
      <c r="AJ210" s="134">
        <f t="shared" si="72"/>
        <v>-0.81365387665467004</v>
      </c>
      <c r="AK210" s="134">
        <f t="shared" si="73"/>
        <v>0.28334417554025271</v>
      </c>
      <c r="AL210" s="134">
        <f t="shared" si="74"/>
        <v>2.6123440058490686</v>
      </c>
      <c r="AM210" s="134">
        <f t="shared" si="75"/>
        <v>3.6903194424190158</v>
      </c>
      <c r="AN210" s="134">
        <f t="shared" si="86"/>
        <v>2.1965612011403906</v>
      </c>
      <c r="AO210" s="134">
        <f t="shared" si="86"/>
        <v>2.1960379032556911</v>
      </c>
      <c r="AP210" s="134">
        <f t="shared" si="86"/>
        <v>2.1976292886523532</v>
      </c>
      <c r="AQ210" s="134">
        <f t="shared" si="86"/>
        <v>2.192778832642365</v>
      </c>
      <c r="AR210" s="134">
        <f t="shared" si="86"/>
        <v>2.2074628605883513</v>
      </c>
      <c r="AS210" s="134">
        <f t="shared" si="86"/>
        <v>2.1620416531064111</v>
      </c>
      <c r="AT210" s="134">
        <f t="shared" si="86"/>
        <v>2.2945699606749344</v>
      </c>
      <c r="AU210" s="134">
        <f t="shared" si="77"/>
        <v>1.7415236109404715</v>
      </c>
    </row>
    <row r="211" spans="1:47" s="134" customFormat="1" ht="12.95" customHeight="1" x14ac:dyDescent="0.2">
      <c r="A211" s="159" t="s">
        <v>159</v>
      </c>
      <c r="B211" s="164" t="s">
        <v>102</v>
      </c>
      <c r="C211" s="158">
        <v>46291.421999999999</v>
      </c>
      <c r="D211" s="158" t="s">
        <v>82</v>
      </c>
      <c r="E211" s="69">
        <f t="shared" si="61"/>
        <v>934.98635867556175</v>
      </c>
      <c r="F211" s="134">
        <f t="shared" si="80"/>
        <v>935</v>
      </c>
      <c r="G211" s="134">
        <f t="shared" si="62"/>
        <v>-1.5634000003046822E-2</v>
      </c>
      <c r="I211" s="134">
        <f t="shared" si="87"/>
        <v>-1.5634000003046822E-2</v>
      </c>
      <c r="P211" s="134">
        <f t="shared" si="63"/>
        <v>5.0732024620954832E-3</v>
      </c>
      <c r="Q211" s="185">
        <f t="shared" si="64"/>
        <v>31272.921999999999</v>
      </c>
      <c r="S211" s="70">
        <v>0.1</v>
      </c>
      <c r="Z211" s="134">
        <f t="shared" si="65"/>
        <v>935</v>
      </c>
      <c r="AA211" s="134">
        <f t="shared" si="66"/>
        <v>-1.9693314009154184E-3</v>
      </c>
      <c r="AB211" s="134">
        <f t="shared" si="67"/>
        <v>-8.5914661400359194E-3</v>
      </c>
      <c r="AC211" s="134">
        <f t="shared" si="68"/>
        <v>-2.0707202465142304E-2</v>
      </c>
      <c r="AD211" s="134">
        <f t="shared" si="78"/>
        <v>-1.3664668602131403E-2</v>
      </c>
      <c r="AE211" s="134">
        <f t="shared" si="69"/>
        <v>1.8672316800607581E-5</v>
      </c>
      <c r="AF211" s="134">
        <f t="shared" si="79"/>
        <v>-2.0707202465142304E-2</v>
      </c>
      <c r="AG211" s="70"/>
      <c r="AH211" s="134">
        <f t="shared" si="70"/>
        <v>-7.0425338630109016E-3</v>
      </c>
      <c r="AI211" s="134">
        <f t="shared" si="71"/>
        <v>0.51557493634458362</v>
      </c>
      <c r="AJ211" s="134">
        <f t="shared" si="72"/>
        <v>-0.81365387665467004</v>
      </c>
      <c r="AK211" s="134">
        <f t="shared" si="73"/>
        <v>0.28334417554025271</v>
      </c>
      <c r="AL211" s="134">
        <f t="shared" si="74"/>
        <v>2.6123440058490686</v>
      </c>
      <c r="AM211" s="134">
        <f t="shared" si="75"/>
        <v>3.6903194424190158</v>
      </c>
      <c r="AN211" s="134">
        <f t="shared" si="86"/>
        <v>2.1965612011403906</v>
      </c>
      <c r="AO211" s="134">
        <f t="shared" si="86"/>
        <v>2.1960379032556911</v>
      </c>
      <c r="AP211" s="134">
        <f t="shared" si="86"/>
        <v>2.1976292886523532</v>
      </c>
      <c r="AQ211" s="134">
        <f t="shared" si="86"/>
        <v>2.192778832642365</v>
      </c>
      <c r="AR211" s="134">
        <f t="shared" si="86"/>
        <v>2.2074628605883513</v>
      </c>
      <c r="AS211" s="134">
        <f t="shared" si="86"/>
        <v>2.1620416531064111</v>
      </c>
      <c r="AT211" s="134">
        <f t="shared" si="86"/>
        <v>2.2945699606749344</v>
      </c>
      <c r="AU211" s="134">
        <f t="shared" si="77"/>
        <v>1.7415236109404715</v>
      </c>
    </row>
    <row r="212" spans="1:47" s="134" customFormat="1" ht="12.95" customHeight="1" x14ac:dyDescent="0.2">
      <c r="A212" s="159" t="s">
        <v>159</v>
      </c>
      <c r="B212" s="164" t="s">
        <v>102</v>
      </c>
      <c r="C212" s="158">
        <v>46291.423000000003</v>
      </c>
      <c r="D212" s="158" t="s">
        <v>82</v>
      </c>
      <c r="E212" s="69">
        <f t="shared" ref="E212:E275" si="88">+(C212-C$7)/C$8</f>
        <v>934.98723121774469</v>
      </c>
      <c r="F212" s="134">
        <f t="shared" si="80"/>
        <v>935</v>
      </c>
      <c r="G212" s="134">
        <f t="shared" ref="G212:G275" si="89">+C212-(C$7+F212*C$8)</f>
        <v>-1.4633999999205116E-2</v>
      </c>
      <c r="I212" s="134">
        <f t="shared" si="87"/>
        <v>-1.4633999999205116E-2</v>
      </c>
      <c r="P212" s="134">
        <f t="shared" ref="P212:P275" si="90">+D$11+D$12*F212+D$13*F212^2</f>
        <v>5.0732024620954832E-3</v>
      </c>
      <c r="Q212" s="185">
        <f t="shared" ref="Q212:Q275" si="91">+C212-15018.5</f>
        <v>31272.923000000003</v>
      </c>
      <c r="S212" s="70">
        <v>0.1</v>
      </c>
      <c r="Z212" s="134">
        <f t="shared" ref="Z212:Z275" si="92">F212</f>
        <v>935</v>
      </c>
      <c r="AA212" s="134">
        <f t="shared" ref="AA212:AA275" si="93">AB$3+AB$4*Z212+AB$5*Z212^2+AH212</f>
        <v>-1.9693314009154184E-3</v>
      </c>
      <c r="AB212" s="134">
        <f t="shared" ref="AB212:AB275" si="94">IF(S212&lt;&gt;0,G212-AH212,-9999)</f>
        <v>-7.5914661361942146E-3</v>
      </c>
      <c r="AC212" s="134">
        <f t="shared" ref="AC212:AC275" si="95">+G212-P212</f>
        <v>-1.9707202461300598E-2</v>
      </c>
      <c r="AD212" s="134">
        <f t="shared" si="78"/>
        <v>-1.2664668598289698E-2</v>
      </c>
      <c r="AE212" s="134">
        <f t="shared" ref="AE212:AE275" si="96">+(G212-AA212)^2*S212</f>
        <v>1.6039383070450516E-5</v>
      </c>
      <c r="AF212" s="134">
        <f t="shared" si="79"/>
        <v>-1.9707202461300598E-2</v>
      </c>
      <c r="AG212" s="70"/>
      <c r="AH212" s="134">
        <f t="shared" ref="AH212:AH275" si="97">$AB$6*($AB$11/AI212*AJ212+$AB$12)</f>
        <v>-7.0425338630109016E-3</v>
      </c>
      <c r="AI212" s="134">
        <f t="shared" ref="AI212:AI275" si="98">1+$AB$7*COS(AL212)</f>
        <v>0.51557493634458362</v>
      </c>
      <c r="AJ212" s="134">
        <f t="shared" ref="AJ212:AJ275" si="99">SIN(AL212+RADIANS($AB$9))</f>
        <v>-0.81365387665467004</v>
      </c>
      <c r="AK212" s="134">
        <f t="shared" ref="AK212:AK275" si="100">$AB$7*SIN(AL212)</f>
        <v>0.28334417554025271</v>
      </c>
      <c r="AL212" s="134">
        <f t="shared" ref="AL212:AL275" si="101">2*ATAN(AM212)</f>
        <v>2.6123440058490686</v>
      </c>
      <c r="AM212" s="134">
        <f t="shared" ref="AM212:AM275" si="102">SQRT((1+$AB$7)/(1-$AB$7))*TAN(AN212/2)</f>
        <v>3.6903194424190158</v>
      </c>
      <c r="AN212" s="134">
        <f t="shared" ref="AN212:AT227" si="103">$AU212+$AB$7*SIN(AO212)</f>
        <v>2.1965612011403906</v>
      </c>
      <c r="AO212" s="134">
        <f t="shared" si="103"/>
        <v>2.1960379032556911</v>
      </c>
      <c r="AP212" s="134">
        <f t="shared" si="103"/>
        <v>2.1976292886523532</v>
      </c>
      <c r="AQ212" s="134">
        <f t="shared" si="103"/>
        <v>2.192778832642365</v>
      </c>
      <c r="AR212" s="134">
        <f t="shared" si="103"/>
        <v>2.2074628605883513</v>
      </c>
      <c r="AS212" s="134">
        <f t="shared" si="103"/>
        <v>2.1620416531064111</v>
      </c>
      <c r="AT212" s="134">
        <f t="shared" si="103"/>
        <v>2.2945699606749344</v>
      </c>
      <c r="AU212" s="134">
        <f t="shared" ref="AU212:AU275" si="104">RADIANS($AB$9)+$AB$18*(F212-AB$15)</f>
        <v>1.7415236109404715</v>
      </c>
    </row>
    <row r="213" spans="1:47" s="134" customFormat="1" ht="12.95" customHeight="1" x14ac:dyDescent="0.2">
      <c r="A213" s="159" t="s">
        <v>159</v>
      </c>
      <c r="B213" s="164" t="s">
        <v>102</v>
      </c>
      <c r="C213" s="158">
        <v>46292.574999999997</v>
      </c>
      <c r="D213" s="158" t="s">
        <v>82</v>
      </c>
      <c r="E213" s="69">
        <f t="shared" si="88"/>
        <v>935.99239980859477</v>
      </c>
      <c r="F213" s="134">
        <f t="shared" si="80"/>
        <v>936</v>
      </c>
      <c r="G213" s="134">
        <f t="shared" si="89"/>
        <v>-8.7104000049293973E-3</v>
      </c>
      <c r="I213" s="134">
        <f t="shared" si="87"/>
        <v>-8.7104000049293973E-3</v>
      </c>
      <c r="P213" s="134">
        <f t="shared" si="90"/>
        <v>5.0782395911023294E-3</v>
      </c>
      <c r="Q213" s="185">
        <f t="shared" si="91"/>
        <v>31274.074999999997</v>
      </c>
      <c r="S213" s="70">
        <v>0.1</v>
      </c>
      <c r="Z213" s="134">
        <f t="shared" si="92"/>
        <v>936</v>
      </c>
      <c r="AA213" s="134">
        <f t="shared" si="93"/>
        <v>-1.9692365391611967E-3</v>
      </c>
      <c r="AB213" s="134">
        <f t="shared" si="94"/>
        <v>-1.6629238746658712E-3</v>
      </c>
      <c r="AC213" s="134">
        <f t="shared" si="95"/>
        <v>-1.3788639596031726E-2</v>
      </c>
      <c r="AD213" s="134">
        <f t="shared" ref="AD213:AD276" si="105">IF(S213&lt;&gt;0,G213-AA213,-9999)</f>
        <v>-6.7411634657682006E-3</v>
      </c>
      <c r="AE213" s="134">
        <f t="shared" si="96"/>
        <v>4.5443284872207939E-6</v>
      </c>
      <c r="AF213" s="134">
        <f t="shared" ref="AF213:AF276" si="106">IF(S213&lt;&gt;0,G213-P213,-9999)</f>
        <v>-1.3788639596031726E-2</v>
      </c>
      <c r="AG213" s="70"/>
      <c r="AH213" s="134">
        <f t="shared" si="97"/>
        <v>-7.0474761302635261E-3</v>
      </c>
      <c r="AI213" s="134">
        <f t="shared" si="98"/>
        <v>0.51549896265068318</v>
      </c>
      <c r="AJ213" s="134">
        <f t="shared" si="99"/>
        <v>-0.81380976168083741</v>
      </c>
      <c r="AK213" s="134">
        <f t="shared" si="100"/>
        <v>0.28321424561200259</v>
      </c>
      <c r="AL213" s="134">
        <f t="shared" si="101"/>
        <v>2.6126121995272791</v>
      </c>
      <c r="AM213" s="134">
        <f t="shared" si="102"/>
        <v>3.6922807019350192</v>
      </c>
      <c r="AN213" s="134">
        <f t="shared" si="103"/>
        <v>2.1969917767071374</v>
      </c>
      <c r="AO213" s="134">
        <f t="shared" si="103"/>
        <v>2.1964663850632533</v>
      </c>
      <c r="AP213" s="134">
        <f t="shared" si="103"/>
        <v>2.1980631856454851</v>
      </c>
      <c r="AQ213" s="134">
        <f t="shared" si="103"/>
        <v>2.1931991068822252</v>
      </c>
      <c r="AR213" s="134">
        <f t="shared" si="103"/>
        <v>2.2079155551456413</v>
      </c>
      <c r="AS213" s="134">
        <f t="shared" si="103"/>
        <v>2.1624208970819851</v>
      </c>
      <c r="AT213" s="134">
        <f t="shared" si="103"/>
        <v>2.2950867527711676</v>
      </c>
      <c r="AU213" s="134">
        <f t="shared" si="104"/>
        <v>1.7420949715730818</v>
      </c>
    </row>
    <row r="214" spans="1:47" s="134" customFormat="1" ht="12.95" customHeight="1" x14ac:dyDescent="0.2">
      <c r="A214" s="69" t="s">
        <v>162</v>
      </c>
      <c r="B214" s="74"/>
      <c r="C214" s="72">
        <v>46298.315499999997</v>
      </c>
      <c r="D214" s="72"/>
      <c r="E214" s="69">
        <f t="shared" si="88"/>
        <v>941.00122819036744</v>
      </c>
      <c r="F214" s="134">
        <f t="shared" si="80"/>
        <v>941</v>
      </c>
      <c r="G214" s="134">
        <f t="shared" si="89"/>
        <v>1.4075999933993444E-3</v>
      </c>
      <c r="J214" s="134">
        <f>G214</f>
        <v>1.4075999933993444E-3</v>
      </c>
      <c r="P214" s="134">
        <f t="shared" si="90"/>
        <v>5.1034070786481244E-3</v>
      </c>
      <c r="Q214" s="185">
        <f t="shared" si="91"/>
        <v>31279.815499999997</v>
      </c>
      <c r="S214" s="70">
        <v>1</v>
      </c>
      <c r="Z214" s="134">
        <f t="shared" si="92"/>
        <v>941</v>
      </c>
      <c r="AA214" s="134">
        <f t="shared" si="93"/>
        <v>-1.9687502158056919E-3</v>
      </c>
      <c r="AB214" s="134">
        <f t="shared" si="94"/>
        <v>8.4797572878531607E-3</v>
      </c>
      <c r="AC214" s="134">
        <f t="shared" si="95"/>
        <v>-3.69580708524878E-3</v>
      </c>
      <c r="AD214" s="134">
        <f t="shared" si="105"/>
        <v>3.3763502092050363E-3</v>
      </c>
      <c r="AE214" s="134">
        <f t="shared" si="96"/>
        <v>1.1399740735198892E-5</v>
      </c>
      <c r="AF214" s="134">
        <f t="shared" si="106"/>
        <v>-3.69580708524878E-3</v>
      </c>
      <c r="AG214" s="70"/>
      <c r="AH214" s="134">
        <f t="shared" si="97"/>
        <v>-7.0721572944538163E-3</v>
      </c>
      <c r="AI214" s="134">
        <f t="shared" si="98"/>
        <v>0.51511994631176838</v>
      </c>
      <c r="AJ214" s="134">
        <f t="shared" si="99"/>
        <v>-0.81458763260824829</v>
      </c>
      <c r="AK214" s="134">
        <f t="shared" si="100"/>
        <v>0.28256485564457129</v>
      </c>
      <c r="AL214" s="134">
        <f t="shared" si="101"/>
        <v>2.6139520025754166</v>
      </c>
      <c r="AM214" s="134">
        <f t="shared" si="102"/>
        <v>3.70210763663062</v>
      </c>
      <c r="AN214" s="134">
        <f t="shared" si="103"/>
        <v>2.1991437336180377</v>
      </c>
      <c r="AO214" s="134">
        <f t="shared" si="103"/>
        <v>2.1986077889911937</v>
      </c>
      <c r="AP214" s="134">
        <f t="shared" si="103"/>
        <v>2.200231830669753</v>
      </c>
      <c r="AQ214" s="134">
        <f t="shared" si="103"/>
        <v>2.1952993576835627</v>
      </c>
      <c r="AR214" s="134">
        <f t="shared" si="103"/>
        <v>2.2101782345834247</v>
      </c>
      <c r="AS214" s="134">
        <f t="shared" si="103"/>
        <v>2.164316443864255</v>
      </c>
      <c r="AT214" s="134">
        <f t="shared" si="103"/>
        <v>2.2976680057235908</v>
      </c>
      <c r="AU214" s="134">
        <f t="shared" si="104"/>
        <v>1.7449517747361329</v>
      </c>
    </row>
    <row r="215" spans="1:47" s="134" customFormat="1" ht="12.95" customHeight="1" x14ac:dyDescent="0.2">
      <c r="A215" s="159" t="s">
        <v>159</v>
      </c>
      <c r="B215" s="164" t="s">
        <v>102</v>
      </c>
      <c r="C215" s="158">
        <v>46299.434999999998</v>
      </c>
      <c r="D215" s="158" t="s">
        <v>82</v>
      </c>
      <c r="E215" s="69">
        <f t="shared" si="88"/>
        <v>941.9780391603872</v>
      </c>
      <c r="F215" s="134">
        <f t="shared" si="80"/>
        <v>942</v>
      </c>
      <c r="G215" s="134">
        <f t="shared" si="89"/>
        <v>-2.5168800006213132E-2</v>
      </c>
      <c r="I215" s="134">
        <f t="shared" ref="I215:I228" si="107">G215</f>
        <v>-2.5168800006213132E-2</v>
      </c>
      <c r="P215" s="134">
        <f t="shared" si="90"/>
        <v>5.1084369446595963E-3</v>
      </c>
      <c r="Q215" s="185">
        <f t="shared" si="91"/>
        <v>31280.934999999998</v>
      </c>
      <c r="S215" s="70">
        <v>0.1</v>
      </c>
      <c r="Z215" s="134">
        <f t="shared" si="92"/>
        <v>942</v>
      </c>
      <c r="AA215" s="134">
        <f t="shared" si="93"/>
        <v>-1.9686505497561397E-3</v>
      </c>
      <c r="AB215" s="134">
        <f t="shared" si="94"/>
        <v>-1.8091712511797396E-2</v>
      </c>
      <c r="AC215" s="134">
        <f t="shared" si="95"/>
        <v>-3.0277236950872727E-2</v>
      </c>
      <c r="AD215" s="134">
        <f t="shared" si="105"/>
        <v>-2.3200149456456994E-2</v>
      </c>
      <c r="AE215" s="134">
        <f t="shared" si="96"/>
        <v>5.3824693480194173E-5</v>
      </c>
      <c r="AF215" s="134">
        <f t="shared" si="106"/>
        <v>-3.0277236950872727E-2</v>
      </c>
      <c r="AG215" s="70"/>
      <c r="AH215" s="134">
        <f t="shared" si="97"/>
        <v>-7.0770874944157359E-3</v>
      </c>
      <c r="AI215" s="134">
        <f t="shared" si="98"/>
        <v>0.51504431315403409</v>
      </c>
      <c r="AJ215" s="134">
        <f t="shared" si="99"/>
        <v>-0.81474289652287968</v>
      </c>
      <c r="AK215" s="134">
        <f t="shared" si="100"/>
        <v>0.28243502953050509</v>
      </c>
      <c r="AL215" s="134">
        <f t="shared" si="101"/>
        <v>2.6142197306202073</v>
      </c>
      <c r="AM215" s="134">
        <f t="shared" si="102"/>
        <v>3.7040771635939631</v>
      </c>
      <c r="AN215" s="134">
        <f t="shared" si="103"/>
        <v>2.1995739411666153</v>
      </c>
      <c r="AO215" s="134">
        <f t="shared" si="103"/>
        <v>2.1990358690700296</v>
      </c>
      <c r="AP215" s="134">
        <f t="shared" si="103"/>
        <v>2.2006653920032129</v>
      </c>
      <c r="AQ215" s="134">
        <f t="shared" si="103"/>
        <v>2.195719184231161</v>
      </c>
      <c r="AR215" s="134">
        <f t="shared" si="103"/>
        <v>2.2106306117312045</v>
      </c>
      <c r="AS215" s="134">
        <f t="shared" si="103"/>
        <v>2.1646954197348425</v>
      </c>
      <c r="AT215" s="134">
        <f t="shared" si="103"/>
        <v>2.2981837149342628</v>
      </c>
      <c r="AU215" s="134">
        <f t="shared" si="104"/>
        <v>1.7455231353687433</v>
      </c>
    </row>
    <row r="216" spans="1:47" s="134" customFormat="1" ht="12.95" customHeight="1" x14ac:dyDescent="0.2">
      <c r="A216" s="159" t="s">
        <v>159</v>
      </c>
      <c r="B216" s="164" t="s">
        <v>102</v>
      </c>
      <c r="C216" s="158">
        <v>46299.436999999998</v>
      </c>
      <c r="D216" s="158" t="s">
        <v>82</v>
      </c>
      <c r="E216" s="69">
        <f t="shared" si="88"/>
        <v>941.97978424474672</v>
      </c>
      <c r="F216" s="134">
        <f t="shared" si="80"/>
        <v>942</v>
      </c>
      <c r="G216" s="134">
        <f t="shared" si="89"/>
        <v>-2.3168800005805679E-2</v>
      </c>
      <c r="I216" s="134">
        <f t="shared" si="107"/>
        <v>-2.3168800005805679E-2</v>
      </c>
      <c r="P216" s="134">
        <f t="shared" si="90"/>
        <v>5.1084369446595963E-3</v>
      </c>
      <c r="Q216" s="185">
        <f t="shared" si="91"/>
        <v>31280.936999999998</v>
      </c>
      <c r="S216" s="70">
        <v>0.1</v>
      </c>
      <c r="Z216" s="134">
        <f t="shared" si="92"/>
        <v>942</v>
      </c>
      <c r="AA216" s="134">
        <f t="shared" si="93"/>
        <v>-1.9686505497561397E-3</v>
      </c>
      <c r="AB216" s="134">
        <f t="shared" si="94"/>
        <v>-1.6091712511389942E-2</v>
      </c>
      <c r="AC216" s="134">
        <f t="shared" si="95"/>
        <v>-2.8277236950465273E-2</v>
      </c>
      <c r="AD216" s="134">
        <f t="shared" si="105"/>
        <v>-2.120014945604954E-2</v>
      </c>
      <c r="AE216" s="134">
        <f t="shared" si="96"/>
        <v>4.4944633695883767E-5</v>
      </c>
      <c r="AF216" s="134">
        <f t="shared" si="106"/>
        <v>-2.8277236950465273E-2</v>
      </c>
      <c r="AG216" s="70"/>
      <c r="AH216" s="134">
        <f t="shared" si="97"/>
        <v>-7.0770874944157359E-3</v>
      </c>
      <c r="AI216" s="134">
        <f t="shared" si="98"/>
        <v>0.51504431315403409</v>
      </c>
      <c r="AJ216" s="134">
        <f t="shared" si="99"/>
        <v>-0.81474289652287968</v>
      </c>
      <c r="AK216" s="134">
        <f t="shared" si="100"/>
        <v>0.28243502953050509</v>
      </c>
      <c r="AL216" s="134">
        <f t="shared" si="101"/>
        <v>2.6142197306202073</v>
      </c>
      <c r="AM216" s="134">
        <f t="shared" si="102"/>
        <v>3.7040771635939631</v>
      </c>
      <c r="AN216" s="134">
        <f t="shared" si="103"/>
        <v>2.1995739411666153</v>
      </c>
      <c r="AO216" s="134">
        <f t="shared" si="103"/>
        <v>2.1990358690700296</v>
      </c>
      <c r="AP216" s="134">
        <f t="shared" si="103"/>
        <v>2.2006653920032129</v>
      </c>
      <c r="AQ216" s="134">
        <f t="shared" si="103"/>
        <v>2.195719184231161</v>
      </c>
      <c r="AR216" s="134">
        <f t="shared" si="103"/>
        <v>2.2106306117312045</v>
      </c>
      <c r="AS216" s="134">
        <f t="shared" si="103"/>
        <v>2.1646954197348425</v>
      </c>
      <c r="AT216" s="134">
        <f t="shared" si="103"/>
        <v>2.2981837149342628</v>
      </c>
      <c r="AU216" s="134">
        <f t="shared" si="104"/>
        <v>1.7455231353687433</v>
      </c>
    </row>
    <row r="217" spans="1:47" s="134" customFormat="1" ht="12.95" customHeight="1" x14ac:dyDescent="0.2">
      <c r="A217" s="159" t="s">
        <v>159</v>
      </c>
      <c r="B217" s="164" t="s">
        <v>102</v>
      </c>
      <c r="C217" s="158">
        <v>46299.442000000003</v>
      </c>
      <c r="D217" s="158" t="s">
        <v>82</v>
      </c>
      <c r="E217" s="69">
        <f t="shared" si="88"/>
        <v>941.9841469556485</v>
      </c>
      <c r="F217" s="134">
        <f t="shared" si="80"/>
        <v>942</v>
      </c>
      <c r="G217" s="134">
        <f t="shared" si="89"/>
        <v>-1.8168800001149066E-2</v>
      </c>
      <c r="I217" s="134">
        <f t="shared" si="107"/>
        <v>-1.8168800001149066E-2</v>
      </c>
      <c r="P217" s="134">
        <f t="shared" si="90"/>
        <v>5.1084369446595963E-3</v>
      </c>
      <c r="Q217" s="185">
        <f t="shared" si="91"/>
        <v>31280.942000000003</v>
      </c>
      <c r="S217" s="70">
        <v>0.1</v>
      </c>
      <c r="Z217" s="134">
        <f t="shared" si="92"/>
        <v>942</v>
      </c>
      <c r="AA217" s="134">
        <f t="shared" si="93"/>
        <v>-1.9686505497561397E-3</v>
      </c>
      <c r="AB217" s="134">
        <f t="shared" si="94"/>
        <v>-1.1091712506733329E-2</v>
      </c>
      <c r="AC217" s="134">
        <f t="shared" si="95"/>
        <v>-2.327723694580866E-2</v>
      </c>
      <c r="AD217" s="134">
        <f t="shared" si="105"/>
        <v>-1.6200149451392927E-2</v>
      </c>
      <c r="AE217" s="134">
        <f t="shared" si="96"/>
        <v>2.6244484224746659E-5</v>
      </c>
      <c r="AF217" s="134">
        <f t="shared" si="106"/>
        <v>-2.327723694580866E-2</v>
      </c>
      <c r="AG217" s="70"/>
      <c r="AH217" s="134">
        <f t="shared" si="97"/>
        <v>-7.0770874944157359E-3</v>
      </c>
      <c r="AI217" s="134">
        <f t="shared" si="98"/>
        <v>0.51504431315403409</v>
      </c>
      <c r="AJ217" s="134">
        <f t="shared" si="99"/>
        <v>-0.81474289652287968</v>
      </c>
      <c r="AK217" s="134">
        <f t="shared" si="100"/>
        <v>0.28243502953050509</v>
      </c>
      <c r="AL217" s="134">
        <f t="shared" si="101"/>
        <v>2.6142197306202073</v>
      </c>
      <c r="AM217" s="134">
        <f t="shared" si="102"/>
        <v>3.7040771635939631</v>
      </c>
      <c r="AN217" s="134">
        <f t="shared" si="103"/>
        <v>2.1995739411666153</v>
      </c>
      <c r="AO217" s="134">
        <f t="shared" si="103"/>
        <v>2.1990358690700296</v>
      </c>
      <c r="AP217" s="134">
        <f t="shared" si="103"/>
        <v>2.2006653920032129</v>
      </c>
      <c r="AQ217" s="134">
        <f t="shared" si="103"/>
        <v>2.195719184231161</v>
      </c>
      <c r="AR217" s="134">
        <f t="shared" si="103"/>
        <v>2.2106306117312045</v>
      </c>
      <c r="AS217" s="134">
        <f t="shared" si="103"/>
        <v>2.1646954197348425</v>
      </c>
      <c r="AT217" s="134">
        <f t="shared" si="103"/>
        <v>2.2981837149342628</v>
      </c>
      <c r="AU217" s="134">
        <f t="shared" si="104"/>
        <v>1.7455231353687433</v>
      </c>
    </row>
    <row r="218" spans="1:47" s="134" customFormat="1" ht="12.95" customHeight="1" x14ac:dyDescent="0.2">
      <c r="A218" s="159" t="s">
        <v>159</v>
      </c>
      <c r="B218" s="164" t="s">
        <v>102</v>
      </c>
      <c r="C218" s="158">
        <v>46299.444000000003</v>
      </c>
      <c r="D218" s="158" t="s">
        <v>82</v>
      </c>
      <c r="E218" s="69">
        <f t="shared" si="88"/>
        <v>941.98589204000803</v>
      </c>
      <c r="F218" s="134">
        <f t="shared" ref="F218:F281" si="108">ROUND(2*E218,0)/2</f>
        <v>942</v>
      </c>
      <c r="G218" s="134">
        <f t="shared" si="89"/>
        <v>-1.6168800000741612E-2</v>
      </c>
      <c r="I218" s="134">
        <f t="shared" si="107"/>
        <v>-1.6168800000741612E-2</v>
      </c>
      <c r="P218" s="134">
        <f t="shared" si="90"/>
        <v>5.1084369446595963E-3</v>
      </c>
      <c r="Q218" s="185">
        <f t="shared" si="91"/>
        <v>31280.944000000003</v>
      </c>
      <c r="S218" s="70">
        <v>0.1</v>
      </c>
      <c r="Z218" s="134">
        <f t="shared" si="92"/>
        <v>942</v>
      </c>
      <c r="AA218" s="134">
        <f t="shared" si="93"/>
        <v>-1.9686505497561397E-3</v>
      </c>
      <c r="AB218" s="134">
        <f t="shared" si="94"/>
        <v>-9.0917125063258754E-3</v>
      </c>
      <c r="AC218" s="134">
        <f t="shared" si="95"/>
        <v>-2.1277236945401207E-2</v>
      </c>
      <c r="AD218" s="134">
        <f t="shared" si="105"/>
        <v>-1.4200149450985473E-2</v>
      </c>
      <c r="AE218" s="134">
        <f t="shared" si="96"/>
        <v>2.0164424443032308E-5</v>
      </c>
      <c r="AF218" s="134">
        <f t="shared" si="106"/>
        <v>-2.1277236945401207E-2</v>
      </c>
      <c r="AG218" s="70"/>
      <c r="AH218" s="134">
        <f t="shared" si="97"/>
        <v>-7.0770874944157359E-3</v>
      </c>
      <c r="AI218" s="134">
        <f t="shared" si="98"/>
        <v>0.51504431315403409</v>
      </c>
      <c r="AJ218" s="134">
        <f t="shared" si="99"/>
        <v>-0.81474289652287968</v>
      </c>
      <c r="AK218" s="134">
        <f t="shared" si="100"/>
        <v>0.28243502953050509</v>
      </c>
      <c r="AL218" s="134">
        <f t="shared" si="101"/>
        <v>2.6142197306202073</v>
      </c>
      <c r="AM218" s="134">
        <f t="shared" si="102"/>
        <v>3.7040771635939631</v>
      </c>
      <c r="AN218" s="134">
        <f t="shared" si="103"/>
        <v>2.1995739411666153</v>
      </c>
      <c r="AO218" s="134">
        <f t="shared" si="103"/>
        <v>2.1990358690700296</v>
      </c>
      <c r="AP218" s="134">
        <f t="shared" si="103"/>
        <v>2.2006653920032129</v>
      </c>
      <c r="AQ218" s="134">
        <f t="shared" si="103"/>
        <v>2.195719184231161</v>
      </c>
      <c r="AR218" s="134">
        <f t="shared" si="103"/>
        <v>2.2106306117312045</v>
      </c>
      <c r="AS218" s="134">
        <f t="shared" si="103"/>
        <v>2.1646954197348425</v>
      </c>
      <c r="AT218" s="134">
        <f t="shared" si="103"/>
        <v>2.2981837149342628</v>
      </c>
      <c r="AU218" s="134">
        <f t="shared" si="104"/>
        <v>1.7455231353687433</v>
      </c>
    </row>
    <row r="219" spans="1:47" s="134" customFormat="1" ht="12.95" customHeight="1" x14ac:dyDescent="0.2">
      <c r="A219" s="159" t="s">
        <v>159</v>
      </c>
      <c r="B219" s="164" t="s">
        <v>102</v>
      </c>
      <c r="C219" s="158">
        <v>46299.444000000003</v>
      </c>
      <c r="D219" s="158" t="s">
        <v>82</v>
      </c>
      <c r="E219" s="69">
        <f t="shared" si="88"/>
        <v>941.98589204000803</v>
      </c>
      <c r="F219" s="134">
        <f t="shared" si="108"/>
        <v>942</v>
      </c>
      <c r="G219" s="134">
        <f t="shared" si="89"/>
        <v>-1.6168800000741612E-2</v>
      </c>
      <c r="I219" s="134">
        <f t="shared" si="107"/>
        <v>-1.6168800000741612E-2</v>
      </c>
      <c r="P219" s="134">
        <f t="shared" si="90"/>
        <v>5.1084369446595963E-3</v>
      </c>
      <c r="Q219" s="185">
        <f t="shared" si="91"/>
        <v>31280.944000000003</v>
      </c>
      <c r="S219" s="70">
        <v>0.1</v>
      </c>
      <c r="Z219" s="134">
        <f t="shared" si="92"/>
        <v>942</v>
      </c>
      <c r="AA219" s="134">
        <f t="shared" si="93"/>
        <v>-1.9686505497561397E-3</v>
      </c>
      <c r="AB219" s="134">
        <f t="shared" si="94"/>
        <v>-9.0917125063258754E-3</v>
      </c>
      <c r="AC219" s="134">
        <f t="shared" si="95"/>
        <v>-2.1277236945401207E-2</v>
      </c>
      <c r="AD219" s="134">
        <f t="shared" si="105"/>
        <v>-1.4200149450985473E-2</v>
      </c>
      <c r="AE219" s="134">
        <f t="shared" si="96"/>
        <v>2.0164424443032308E-5</v>
      </c>
      <c r="AF219" s="134">
        <f t="shared" si="106"/>
        <v>-2.1277236945401207E-2</v>
      </c>
      <c r="AG219" s="70"/>
      <c r="AH219" s="134">
        <f t="shared" si="97"/>
        <v>-7.0770874944157359E-3</v>
      </c>
      <c r="AI219" s="134">
        <f t="shared" si="98"/>
        <v>0.51504431315403409</v>
      </c>
      <c r="AJ219" s="134">
        <f t="shared" si="99"/>
        <v>-0.81474289652287968</v>
      </c>
      <c r="AK219" s="134">
        <f t="shared" si="100"/>
        <v>0.28243502953050509</v>
      </c>
      <c r="AL219" s="134">
        <f t="shared" si="101"/>
        <v>2.6142197306202073</v>
      </c>
      <c r="AM219" s="134">
        <f t="shared" si="102"/>
        <v>3.7040771635939631</v>
      </c>
      <c r="AN219" s="134">
        <f t="shared" si="103"/>
        <v>2.1995739411666153</v>
      </c>
      <c r="AO219" s="134">
        <f t="shared" si="103"/>
        <v>2.1990358690700296</v>
      </c>
      <c r="AP219" s="134">
        <f t="shared" si="103"/>
        <v>2.2006653920032129</v>
      </c>
      <c r="AQ219" s="134">
        <f t="shared" si="103"/>
        <v>2.195719184231161</v>
      </c>
      <c r="AR219" s="134">
        <f t="shared" si="103"/>
        <v>2.2106306117312045</v>
      </c>
      <c r="AS219" s="134">
        <f t="shared" si="103"/>
        <v>2.1646954197348425</v>
      </c>
      <c r="AT219" s="134">
        <f t="shared" si="103"/>
        <v>2.2981837149342628</v>
      </c>
      <c r="AU219" s="134">
        <f t="shared" si="104"/>
        <v>1.7455231353687433</v>
      </c>
    </row>
    <row r="220" spans="1:47" s="134" customFormat="1" ht="12.95" customHeight="1" x14ac:dyDescent="0.2">
      <c r="A220" s="159" t="s">
        <v>159</v>
      </c>
      <c r="B220" s="164" t="s">
        <v>102</v>
      </c>
      <c r="C220" s="158">
        <v>46299.446000000004</v>
      </c>
      <c r="D220" s="158" t="s">
        <v>82</v>
      </c>
      <c r="E220" s="69">
        <f t="shared" si="88"/>
        <v>941.98763712436755</v>
      </c>
      <c r="F220" s="134">
        <f t="shared" si="108"/>
        <v>942</v>
      </c>
      <c r="G220" s="134">
        <f t="shared" si="89"/>
        <v>-1.4168800000334159E-2</v>
      </c>
      <c r="I220" s="134">
        <f t="shared" si="107"/>
        <v>-1.4168800000334159E-2</v>
      </c>
      <c r="P220" s="134">
        <f t="shared" si="90"/>
        <v>5.1084369446595963E-3</v>
      </c>
      <c r="Q220" s="185">
        <f t="shared" si="91"/>
        <v>31280.946000000004</v>
      </c>
      <c r="S220" s="70">
        <v>0.1</v>
      </c>
      <c r="Z220" s="134">
        <f t="shared" si="92"/>
        <v>942</v>
      </c>
      <c r="AA220" s="134">
        <f t="shared" si="93"/>
        <v>-1.9686505497561397E-3</v>
      </c>
      <c r="AB220" s="134">
        <f t="shared" si="94"/>
        <v>-7.0917125059184226E-3</v>
      </c>
      <c r="AC220" s="134">
        <f t="shared" si="95"/>
        <v>-1.9277236944993753E-2</v>
      </c>
      <c r="AD220" s="134">
        <f t="shared" si="105"/>
        <v>-1.220014945057802E-2</v>
      </c>
      <c r="AE220" s="134">
        <f t="shared" si="96"/>
        <v>1.4884364661643918E-5</v>
      </c>
      <c r="AF220" s="134">
        <f t="shared" si="106"/>
        <v>-1.9277236944993753E-2</v>
      </c>
      <c r="AG220" s="70"/>
      <c r="AH220" s="134">
        <f t="shared" si="97"/>
        <v>-7.0770874944157359E-3</v>
      </c>
      <c r="AI220" s="134">
        <f t="shared" si="98"/>
        <v>0.51504431315403409</v>
      </c>
      <c r="AJ220" s="134">
        <f t="shared" si="99"/>
        <v>-0.81474289652287968</v>
      </c>
      <c r="AK220" s="134">
        <f t="shared" si="100"/>
        <v>0.28243502953050509</v>
      </c>
      <c r="AL220" s="134">
        <f t="shared" si="101"/>
        <v>2.6142197306202073</v>
      </c>
      <c r="AM220" s="134">
        <f t="shared" si="102"/>
        <v>3.7040771635939631</v>
      </c>
      <c r="AN220" s="134">
        <f t="shared" si="103"/>
        <v>2.1995739411666153</v>
      </c>
      <c r="AO220" s="134">
        <f t="shared" si="103"/>
        <v>2.1990358690700296</v>
      </c>
      <c r="AP220" s="134">
        <f t="shared" si="103"/>
        <v>2.2006653920032129</v>
      </c>
      <c r="AQ220" s="134">
        <f t="shared" si="103"/>
        <v>2.195719184231161</v>
      </c>
      <c r="AR220" s="134">
        <f t="shared" si="103"/>
        <v>2.2106306117312045</v>
      </c>
      <c r="AS220" s="134">
        <f t="shared" si="103"/>
        <v>2.1646954197348425</v>
      </c>
      <c r="AT220" s="134">
        <f t="shared" si="103"/>
        <v>2.2981837149342628</v>
      </c>
      <c r="AU220" s="134">
        <f t="shared" si="104"/>
        <v>1.7455231353687433</v>
      </c>
    </row>
    <row r="221" spans="1:47" s="134" customFormat="1" ht="12.95" customHeight="1" x14ac:dyDescent="0.2">
      <c r="A221" s="159" t="s">
        <v>159</v>
      </c>
      <c r="B221" s="164" t="s">
        <v>102</v>
      </c>
      <c r="C221" s="158">
        <v>46299.449000000001</v>
      </c>
      <c r="D221" s="158" t="s">
        <v>82</v>
      </c>
      <c r="E221" s="69">
        <f t="shared" si="88"/>
        <v>941.99025475090355</v>
      </c>
      <c r="F221" s="134">
        <f t="shared" si="108"/>
        <v>942</v>
      </c>
      <c r="G221" s="134">
        <f t="shared" si="89"/>
        <v>-1.1168800003360957E-2</v>
      </c>
      <c r="I221" s="134">
        <f t="shared" si="107"/>
        <v>-1.1168800003360957E-2</v>
      </c>
      <c r="P221" s="134">
        <f t="shared" si="90"/>
        <v>5.1084369446595963E-3</v>
      </c>
      <c r="Q221" s="185">
        <f t="shared" si="91"/>
        <v>31280.949000000001</v>
      </c>
      <c r="S221" s="70">
        <v>0.1</v>
      </c>
      <c r="Z221" s="134">
        <f t="shared" si="92"/>
        <v>942</v>
      </c>
      <c r="AA221" s="134">
        <f t="shared" si="93"/>
        <v>-1.9686505497561397E-3</v>
      </c>
      <c r="AB221" s="134">
        <f t="shared" si="94"/>
        <v>-4.091712508945221E-3</v>
      </c>
      <c r="AC221" s="134">
        <f t="shared" si="95"/>
        <v>-1.6277236948020551E-2</v>
      </c>
      <c r="AD221" s="134">
        <f t="shared" si="105"/>
        <v>-9.2001494536048181E-3</v>
      </c>
      <c r="AE221" s="134">
        <f t="shared" si="96"/>
        <v>8.4642749968665028E-6</v>
      </c>
      <c r="AF221" s="134">
        <f t="shared" si="106"/>
        <v>-1.6277236948020551E-2</v>
      </c>
      <c r="AG221" s="70"/>
      <c r="AH221" s="134">
        <f t="shared" si="97"/>
        <v>-7.0770874944157359E-3</v>
      </c>
      <c r="AI221" s="134">
        <f t="shared" si="98"/>
        <v>0.51504431315403409</v>
      </c>
      <c r="AJ221" s="134">
        <f t="shared" si="99"/>
        <v>-0.81474289652287968</v>
      </c>
      <c r="AK221" s="134">
        <f t="shared" si="100"/>
        <v>0.28243502953050509</v>
      </c>
      <c r="AL221" s="134">
        <f t="shared" si="101"/>
        <v>2.6142197306202073</v>
      </c>
      <c r="AM221" s="134">
        <f t="shared" si="102"/>
        <v>3.7040771635939631</v>
      </c>
      <c r="AN221" s="134">
        <f t="shared" si="103"/>
        <v>2.1995739411666153</v>
      </c>
      <c r="AO221" s="134">
        <f t="shared" si="103"/>
        <v>2.1990358690700296</v>
      </c>
      <c r="AP221" s="134">
        <f t="shared" si="103"/>
        <v>2.2006653920032129</v>
      </c>
      <c r="AQ221" s="134">
        <f t="shared" si="103"/>
        <v>2.195719184231161</v>
      </c>
      <c r="AR221" s="134">
        <f t="shared" si="103"/>
        <v>2.2106306117312045</v>
      </c>
      <c r="AS221" s="134">
        <f t="shared" si="103"/>
        <v>2.1646954197348425</v>
      </c>
      <c r="AT221" s="134">
        <f t="shared" si="103"/>
        <v>2.2981837149342628</v>
      </c>
      <c r="AU221" s="134">
        <f t="shared" si="104"/>
        <v>1.7455231353687433</v>
      </c>
    </row>
    <row r="222" spans="1:47" s="134" customFormat="1" ht="12.95" customHeight="1" x14ac:dyDescent="0.2">
      <c r="A222" s="159" t="s">
        <v>159</v>
      </c>
      <c r="B222" s="164" t="s">
        <v>102</v>
      </c>
      <c r="C222" s="158">
        <v>46299.45</v>
      </c>
      <c r="D222" s="158" t="s">
        <v>82</v>
      </c>
      <c r="E222" s="69">
        <f t="shared" si="88"/>
        <v>941.99112729308013</v>
      </c>
      <c r="F222" s="134">
        <f t="shared" si="108"/>
        <v>942</v>
      </c>
      <c r="G222" s="134">
        <f t="shared" si="89"/>
        <v>-1.0168800006795209E-2</v>
      </c>
      <c r="I222" s="134">
        <f t="shared" si="107"/>
        <v>-1.0168800006795209E-2</v>
      </c>
      <c r="P222" s="134">
        <f t="shared" si="90"/>
        <v>5.1084369446595963E-3</v>
      </c>
      <c r="Q222" s="185">
        <f t="shared" si="91"/>
        <v>31280.949999999997</v>
      </c>
      <c r="S222" s="70">
        <v>0.1</v>
      </c>
      <c r="Z222" s="134">
        <f t="shared" si="92"/>
        <v>942</v>
      </c>
      <c r="AA222" s="134">
        <f t="shared" si="93"/>
        <v>-1.9686505497561397E-3</v>
      </c>
      <c r="AB222" s="134">
        <f t="shared" si="94"/>
        <v>-3.091712512379473E-3</v>
      </c>
      <c r="AC222" s="134">
        <f t="shared" si="95"/>
        <v>-1.5277236951454805E-2</v>
      </c>
      <c r="AD222" s="134">
        <f t="shared" si="105"/>
        <v>-8.2001494570390701E-3</v>
      </c>
      <c r="AE222" s="134">
        <f t="shared" si="96"/>
        <v>6.7242451117778166E-6</v>
      </c>
      <c r="AF222" s="134">
        <f t="shared" si="106"/>
        <v>-1.5277236951454805E-2</v>
      </c>
      <c r="AG222" s="70"/>
      <c r="AH222" s="134">
        <f t="shared" si="97"/>
        <v>-7.0770874944157359E-3</v>
      </c>
      <c r="AI222" s="134">
        <f t="shared" si="98"/>
        <v>0.51504431315403409</v>
      </c>
      <c r="AJ222" s="134">
        <f t="shared" si="99"/>
        <v>-0.81474289652287968</v>
      </c>
      <c r="AK222" s="134">
        <f t="shared" si="100"/>
        <v>0.28243502953050509</v>
      </c>
      <c r="AL222" s="134">
        <f t="shared" si="101"/>
        <v>2.6142197306202073</v>
      </c>
      <c r="AM222" s="134">
        <f t="shared" si="102"/>
        <v>3.7040771635939631</v>
      </c>
      <c r="AN222" s="134">
        <f t="shared" si="103"/>
        <v>2.1995739411666153</v>
      </c>
      <c r="AO222" s="134">
        <f t="shared" si="103"/>
        <v>2.1990358690700296</v>
      </c>
      <c r="AP222" s="134">
        <f t="shared" si="103"/>
        <v>2.2006653920032129</v>
      </c>
      <c r="AQ222" s="134">
        <f t="shared" si="103"/>
        <v>2.195719184231161</v>
      </c>
      <c r="AR222" s="134">
        <f t="shared" si="103"/>
        <v>2.2106306117312045</v>
      </c>
      <c r="AS222" s="134">
        <f t="shared" si="103"/>
        <v>2.1646954197348425</v>
      </c>
      <c r="AT222" s="134">
        <f t="shared" si="103"/>
        <v>2.2981837149342628</v>
      </c>
      <c r="AU222" s="134">
        <f t="shared" si="104"/>
        <v>1.7455231353687433</v>
      </c>
    </row>
    <row r="223" spans="1:47" s="134" customFormat="1" ht="12.95" customHeight="1" x14ac:dyDescent="0.2">
      <c r="A223" s="159" t="s">
        <v>159</v>
      </c>
      <c r="B223" s="164" t="s">
        <v>102</v>
      </c>
      <c r="C223" s="158">
        <v>46299.455000000002</v>
      </c>
      <c r="D223" s="158" t="s">
        <v>82</v>
      </c>
      <c r="E223" s="69">
        <f t="shared" si="88"/>
        <v>941.99549000398201</v>
      </c>
      <c r="F223" s="134">
        <f t="shared" si="108"/>
        <v>942</v>
      </c>
      <c r="G223" s="134">
        <f t="shared" si="89"/>
        <v>-5.168800002138596E-3</v>
      </c>
      <c r="I223" s="134">
        <f t="shared" si="107"/>
        <v>-5.168800002138596E-3</v>
      </c>
      <c r="P223" s="134">
        <f t="shared" si="90"/>
        <v>5.1084369446595963E-3</v>
      </c>
      <c r="Q223" s="185">
        <f t="shared" si="91"/>
        <v>31280.955000000002</v>
      </c>
      <c r="S223" s="70">
        <v>0.1</v>
      </c>
      <c r="Z223" s="134">
        <f t="shared" si="92"/>
        <v>942</v>
      </c>
      <c r="AA223" s="134">
        <f t="shared" si="93"/>
        <v>-1.9686505497561397E-3</v>
      </c>
      <c r="AB223" s="134">
        <f t="shared" si="94"/>
        <v>1.9082874922771399E-3</v>
      </c>
      <c r="AC223" s="134">
        <f t="shared" si="95"/>
        <v>-1.0277236946798192E-2</v>
      </c>
      <c r="AD223" s="134">
        <f t="shared" si="105"/>
        <v>-3.2001494523824564E-3</v>
      </c>
      <c r="AE223" s="134">
        <f t="shared" si="96"/>
        <v>1.0240956517583734E-6</v>
      </c>
      <c r="AF223" s="134">
        <f t="shared" si="106"/>
        <v>-1.0277236946798192E-2</v>
      </c>
      <c r="AG223" s="70"/>
      <c r="AH223" s="134">
        <f t="shared" si="97"/>
        <v>-7.0770874944157359E-3</v>
      </c>
      <c r="AI223" s="134">
        <f t="shared" si="98"/>
        <v>0.51504431315403409</v>
      </c>
      <c r="AJ223" s="134">
        <f t="shared" si="99"/>
        <v>-0.81474289652287968</v>
      </c>
      <c r="AK223" s="134">
        <f t="shared" si="100"/>
        <v>0.28243502953050509</v>
      </c>
      <c r="AL223" s="134">
        <f t="shared" si="101"/>
        <v>2.6142197306202073</v>
      </c>
      <c r="AM223" s="134">
        <f t="shared" si="102"/>
        <v>3.7040771635939631</v>
      </c>
      <c r="AN223" s="134">
        <f t="shared" si="103"/>
        <v>2.1995739411666153</v>
      </c>
      <c r="AO223" s="134">
        <f t="shared" si="103"/>
        <v>2.1990358690700296</v>
      </c>
      <c r="AP223" s="134">
        <f t="shared" si="103"/>
        <v>2.2006653920032129</v>
      </c>
      <c r="AQ223" s="134">
        <f t="shared" si="103"/>
        <v>2.195719184231161</v>
      </c>
      <c r="AR223" s="134">
        <f t="shared" si="103"/>
        <v>2.2106306117312045</v>
      </c>
      <c r="AS223" s="134">
        <f t="shared" si="103"/>
        <v>2.1646954197348425</v>
      </c>
      <c r="AT223" s="134">
        <f t="shared" si="103"/>
        <v>2.2981837149342628</v>
      </c>
      <c r="AU223" s="134">
        <f t="shared" si="104"/>
        <v>1.7455231353687433</v>
      </c>
    </row>
    <row r="224" spans="1:47" s="134" customFormat="1" ht="12.95" customHeight="1" x14ac:dyDescent="0.2">
      <c r="A224" s="159" t="s">
        <v>159</v>
      </c>
      <c r="B224" s="164" t="s">
        <v>102</v>
      </c>
      <c r="C224" s="158">
        <v>46299.457999999999</v>
      </c>
      <c r="D224" s="158" t="s">
        <v>82</v>
      </c>
      <c r="E224" s="69">
        <f t="shared" si="88"/>
        <v>941.99810763051801</v>
      </c>
      <c r="F224" s="134">
        <f t="shared" si="108"/>
        <v>942</v>
      </c>
      <c r="G224" s="134">
        <f t="shared" si="89"/>
        <v>-2.1688000051653944E-3</v>
      </c>
      <c r="I224" s="134">
        <f t="shared" si="107"/>
        <v>-2.1688000051653944E-3</v>
      </c>
      <c r="P224" s="134">
        <f t="shared" si="90"/>
        <v>5.1084369446595963E-3</v>
      </c>
      <c r="Q224" s="185">
        <f t="shared" si="91"/>
        <v>31280.957999999999</v>
      </c>
      <c r="S224" s="70">
        <v>0.1</v>
      </c>
      <c r="Z224" s="134">
        <f t="shared" si="92"/>
        <v>942</v>
      </c>
      <c r="AA224" s="134">
        <f t="shared" si="93"/>
        <v>-1.9686505497561397E-3</v>
      </c>
      <c r="AB224" s="134">
        <f t="shared" si="94"/>
        <v>4.9082874892503415E-3</v>
      </c>
      <c r="AC224" s="134">
        <f t="shared" si="95"/>
        <v>-7.2772369498249907E-3</v>
      </c>
      <c r="AD224" s="134">
        <f t="shared" si="105"/>
        <v>-2.0014945540925474E-4</v>
      </c>
      <c r="AE224" s="134">
        <f t="shared" si="96"/>
        <v>4.0059804500621254E-9</v>
      </c>
      <c r="AF224" s="134">
        <f t="shared" si="106"/>
        <v>-7.2772369498249907E-3</v>
      </c>
      <c r="AG224" s="70"/>
      <c r="AH224" s="134">
        <f t="shared" si="97"/>
        <v>-7.0770874944157359E-3</v>
      </c>
      <c r="AI224" s="134">
        <f t="shared" si="98"/>
        <v>0.51504431315403409</v>
      </c>
      <c r="AJ224" s="134">
        <f t="shared" si="99"/>
        <v>-0.81474289652287968</v>
      </c>
      <c r="AK224" s="134">
        <f t="shared" si="100"/>
        <v>0.28243502953050509</v>
      </c>
      <c r="AL224" s="134">
        <f t="shared" si="101"/>
        <v>2.6142197306202073</v>
      </c>
      <c r="AM224" s="134">
        <f t="shared" si="102"/>
        <v>3.7040771635939631</v>
      </c>
      <c r="AN224" s="134">
        <f t="shared" si="103"/>
        <v>2.1995739411666153</v>
      </c>
      <c r="AO224" s="134">
        <f t="shared" si="103"/>
        <v>2.1990358690700296</v>
      </c>
      <c r="AP224" s="134">
        <f t="shared" si="103"/>
        <v>2.2006653920032129</v>
      </c>
      <c r="AQ224" s="134">
        <f t="shared" si="103"/>
        <v>2.195719184231161</v>
      </c>
      <c r="AR224" s="134">
        <f t="shared" si="103"/>
        <v>2.2106306117312045</v>
      </c>
      <c r="AS224" s="134">
        <f t="shared" si="103"/>
        <v>2.1646954197348425</v>
      </c>
      <c r="AT224" s="134">
        <f t="shared" si="103"/>
        <v>2.2981837149342628</v>
      </c>
      <c r="AU224" s="134">
        <f t="shared" si="104"/>
        <v>1.7455231353687433</v>
      </c>
    </row>
    <row r="225" spans="1:47" s="134" customFormat="1" ht="12.95" customHeight="1" x14ac:dyDescent="0.2">
      <c r="A225" s="159" t="s">
        <v>159</v>
      </c>
      <c r="B225" s="164" t="s">
        <v>102</v>
      </c>
      <c r="C225" s="158">
        <v>46299.46</v>
      </c>
      <c r="D225" s="158" t="s">
        <v>82</v>
      </c>
      <c r="E225" s="69">
        <f t="shared" si="88"/>
        <v>941.99985271487753</v>
      </c>
      <c r="F225" s="134">
        <f t="shared" si="108"/>
        <v>942</v>
      </c>
      <c r="G225" s="134">
        <f t="shared" si="89"/>
        <v>-1.6880000475794077E-4</v>
      </c>
      <c r="I225" s="134">
        <f t="shared" si="107"/>
        <v>-1.6880000475794077E-4</v>
      </c>
      <c r="P225" s="134">
        <f t="shared" si="90"/>
        <v>5.1084369446595963E-3</v>
      </c>
      <c r="Q225" s="185">
        <f t="shared" si="91"/>
        <v>31280.959999999999</v>
      </c>
      <c r="S225" s="70">
        <v>0.1</v>
      </c>
      <c r="Z225" s="134">
        <f t="shared" si="92"/>
        <v>942</v>
      </c>
      <c r="AA225" s="134">
        <f t="shared" si="93"/>
        <v>-1.9686505497561397E-3</v>
      </c>
      <c r="AB225" s="134">
        <f t="shared" si="94"/>
        <v>6.9082874896577951E-3</v>
      </c>
      <c r="AC225" s="134">
        <f t="shared" si="95"/>
        <v>-5.277236949417537E-3</v>
      </c>
      <c r="AD225" s="134">
        <f t="shared" si="105"/>
        <v>1.7998505449981989E-3</v>
      </c>
      <c r="AE225" s="134">
        <f t="shared" si="96"/>
        <v>3.2394619843303136E-7</v>
      </c>
      <c r="AF225" s="134">
        <f t="shared" si="106"/>
        <v>-5.277236949417537E-3</v>
      </c>
      <c r="AG225" s="70"/>
      <c r="AH225" s="134">
        <f t="shared" si="97"/>
        <v>-7.0770874944157359E-3</v>
      </c>
      <c r="AI225" s="134">
        <f t="shared" si="98"/>
        <v>0.51504431315403409</v>
      </c>
      <c r="AJ225" s="134">
        <f t="shared" si="99"/>
        <v>-0.81474289652287968</v>
      </c>
      <c r="AK225" s="134">
        <f t="shared" si="100"/>
        <v>0.28243502953050509</v>
      </c>
      <c r="AL225" s="134">
        <f t="shared" si="101"/>
        <v>2.6142197306202073</v>
      </c>
      <c r="AM225" s="134">
        <f t="shared" si="102"/>
        <v>3.7040771635939631</v>
      </c>
      <c r="AN225" s="134">
        <f t="shared" si="103"/>
        <v>2.1995739411666153</v>
      </c>
      <c r="AO225" s="134">
        <f t="shared" si="103"/>
        <v>2.1990358690700296</v>
      </c>
      <c r="AP225" s="134">
        <f t="shared" si="103"/>
        <v>2.2006653920032129</v>
      </c>
      <c r="AQ225" s="134">
        <f t="shared" si="103"/>
        <v>2.195719184231161</v>
      </c>
      <c r="AR225" s="134">
        <f t="shared" si="103"/>
        <v>2.2106306117312045</v>
      </c>
      <c r="AS225" s="134">
        <f t="shared" si="103"/>
        <v>2.1646954197348425</v>
      </c>
      <c r="AT225" s="134">
        <f t="shared" si="103"/>
        <v>2.2981837149342628</v>
      </c>
      <c r="AU225" s="134">
        <f t="shared" si="104"/>
        <v>1.7455231353687433</v>
      </c>
    </row>
    <row r="226" spans="1:47" s="134" customFormat="1" ht="12.95" customHeight="1" x14ac:dyDescent="0.2">
      <c r="A226" s="159" t="s">
        <v>159</v>
      </c>
      <c r="B226" s="164" t="s">
        <v>102</v>
      </c>
      <c r="C226" s="158">
        <v>46299.46</v>
      </c>
      <c r="D226" s="158" t="s">
        <v>82</v>
      </c>
      <c r="E226" s="69">
        <f t="shared" si="88"/>
        <v>941.99985271487753</v>
      </c>
      <c r="F226" s="134">
        <f t="shared" si="108"/>
        <v>942</v>
      </c>
      <c r="G226" s="134">
        <f t="shared" si="89"/>
        <v>-1.6880000475794077E-4</v>
      </c>
      <c r="I226" s="134">
        <f t="shared" si="107"/>
        <v>-1.6880000475794077E-4</v>
      </c>
      <c r="P226" s="134">
        <f t="shared" si="90"/>
        <v>5.1084369446595963E-3</v>
      </c>
      <c r="Q226" s="185">
        <f t="shared" si="91"/>
        <v>31280.959999999999</v>
      </c>
      <c r="S226" s="70">
        <v>0.1</v>
      </c>
      <c r="Z226" s="134">
        <f t="shared" si="92"/>
        <v>942</v>
      </c>
      <c r="AA226" s="134">
        <f t="shared" si="93"/>
        <v>-1.9686505497561397E-3</v>
      </c>
      <c r="AB226" s="134">
        <f t="shared" si="94"/>
        <v>6.9082874896577951E-3</v>
      </c>
      <c r="AC226" s="134">
        <f t="shared" si="95"/>
        <v>-5.277236949417537E-3</v>
      </c>
      <c r="AD226" s="134">
        <f t="shared" si="105"/>
        <v>1.7998505449981989E-3</v>
      </c>
      <c r="AE226" s="134">
        <f t="shared" si="96"/>
        <v>3.2394619843303136E-7</v>
      </c>
      <c r="AF226" s="134">
        <f t="shared" si="106"/>
        <v>-5.277236949417537E-3</v>
      </c>
      <c r="AG226" s="70"/>
      <c r="AH226" s="134">
        <f t="shared" si="97"/>
        <v>-7.0770874944157359E-3</v>
      </c>
      <c r="AI226" s="134">
        <f t="shared" si="98"/>
        <v>0.51504431315403409</v>
      </c>
      <c r="AJ226" s="134">
        <f t="shared" si="99"/>
        <v>-0.81474289652287968</v>
      </c>
      <c r="AK226" s="134">
        <f t="shared" si="100"/>
        <v>0.28243502953050509</v>
      </c>
      <c r="AL226" s="134">
        <f t="shared" si="101"/>
        <v>2.6142197306202073</v>
      </c>
      <c r="AM226" s="134">
        <f t="shared" si="102"/>
        <v>3.7040771635939631</v>
      </c>
      <c r="AN226" s="134">
        <f t="shared" si="103"/>
        <v>2.1995739411666153</v>
      </c>
      <c r="AO226" s="134">
        <f t="shared" si="103"/>
        <v>2.1990358690700296</v>
      </c>
      <c r="AP226" s="134">
        <f t="shared" si="103"/>
        <v>2.2006653920032129</v>
      </c>
      <c r="AQ226" s="134">
        <f t="shared" si="103"/>
        <v>2.195719184231161</v>
      </c>
      <c r="AR226" s="134">
        <f t="shared" si="103"/>
        <v>2.2106306117312045</v>
      </c>
      <c r="AS226" s="134">
        <f t="shared" si="103"/>
        <v>2.1646954197348425</v>
      </c>
      <c r="AT226" s="134">
        <f t="shared" si="103"/>
        <v>2.2981837149342628</v>
      </c>
      <c r="AU226" s="134">
        <f t="shared" si="104"/>
        <v>1.7455231353687433</v>
      </c>
    </row>
    <row r="227" spans="1:47" s="134" customFormat="1" ht="12.95" customHeight="1" x14ac:dyDescent="0.2">
      <c r="A227" s="159" t="s">
        <v>159</v>
      </c>
      <c r="B227" s="164" t="s">
        <v>102</v>
      </c>
      <c r="C227" s="158">
        <v>46299.462</v>
      </c>
      <c r="D227" s="158" t="s">
        <v>82</v>
      </c>
      <c r="E227" s="69">
        <f t="shared" si="88"/>
        <v>942.00159779923695</v>
      </c>
      <c r="F227" s="134">
        <f t="shared" si="108"/>
        <v>942</v>
      </c>
      <c r="G227" s="134">
        <f t="shared" si="89"/>
        <v>1.8311999956495129E-3</v>
      </c>
      <c r="I227" s="134">
        <f t="shared" si="107"/>
        <v>1.8311999956495129E-3</v>
      </c>
      <c r="P227" s="134">
        <f t="shared" si="90"/>
        <v>5.1084369446595963E-3</v>
      </c>
      <c r="Q227" s="185">
        <f t="shared" si="91"/>
        <v>31280.962</v>
      </c>
      <c r="S227" s="70">
        <v>0.1</v>
      </c>
      <c r="Z227" s="134">
        <f t="shared" si="92"/>
        <v>942</v>
      </c>
      <c r="AA227" s="134">
        <f t="shared" si="93"/>
        <v>-1.9686505497561397E-3</v>
      </c>
      <c r="AB227" s="134">
        <f t="shared" si="94"/>
        <v>8.9082874900652496E-3</v>
      </c>
      <c r="AC227" s="134">
        <f t="shared" si="95"/>
        <v>-3.2772369490100834E-3</v>
      </c>
      <c r="AD227" s="134">
        <f t="shared" si="105"/>
        <v>3.7998505454056525E-3</v>
      </c>
      <c r="AE227" s="134">
        <f t="shared" si="96"/>
        <v>1.4438864167419635E-6</v>
      </c>
      <c r="AF227" s="134">
        <f t="shared" si="106"/>
        <v>-3.2772369490100834E-3</v>
      </c>
      <c r="AG227" s="70"/>
      <c r="AH227" s="134">
        <f t="shared" si="97"/>
        <v>-7.0770874944157359E-3</v>
      </c>
      <c r="AI227" s="134">
        <f t="shared" si="98"/>
        <v>0.51504431315403409</v>
      </c>
      <c r="AJ227" s="134">
        <f t="shared" si="99"/>
        <v>-0.81474289652287968</v>
      </c>
      <c r="AK227" s="134">
        <f t="shared" si="100"/>
        <v>0.28243502953050509</v>
      </c>
      <c r="AL227" s="134">
        <f t="shared" si="101"/>
        <v>2.6142197306202073</v>
      </c>
      <c r="AM227" s="134">
        <f t="shared" si="102"/>
        <v>3.7040771635939631</v>
      </c>
      <c r="AN227" s="134">
        <f t="shared" si="103"/>
        <v>2.1995739411666153</v>
      </c>
      <c r="AO227" s="134">
        <f t="shared" si="103"/>
        <v>2.1990358690700296</v>
      </c>
      <c r="AP227" s="134">
        <f t="shared" si="103"/>
        <v>2.2006653920032129</v>
      </c>
      <c r="AQ227" s="134">
        <f t="shared" si="103"/>
        <v>2.195719184231161</v>
      </c>
      <c r="AR227" s="134">
        <f t="shared" si="103"/>
        <v>2.2106306117312045</v>
      </c>
      <c r="AS227" s="134">
        <f t="shared" si="103"/>
        <v>2.1646954197348425</v>
      </c>
      <c r="AT227" s="134">
        <f t="shared" si="103"/>
        <v>2.2981837149342628</v>
      </c>
      <c r="AU227" s="134">
        <f t="shared" si="104"/>
        <v>1.7455231353687433</v>
      </c>
    </row>
    <row r="228" spans="1:47" s="134" customFormat="1" ht="12.95" customHeight="1" x14ac:dyDescent="0.2">
      <c r="A228" s="159" t="s">
        <v>159</v>
      </c>
      <c r="B228" s="164" t="s">
        <v>102</v>
      </c>
      <c r="C228" s="158">
        <v>46299.466999999997</v>
      </c>
      <c r="D228" s="158" t="s">
        <v>82</v>
      </c>
      <c r="E228" s="69">
        <f t="shared" si="88"/>
        <v>942.00596051013247</v>
      </c>
      <c r="F228" s="134">
        <f t="shared" si="108"/>
        <v>942</v>
      </c>
      <c r="G228" s="134">
        <f t="shared" si="89"/>
        <v>6.8311999930301681E-3</v>
      </c>
      <c r="I228" s="134">
        <f t="shared" si="107"/>
        <v>6.8311999930301681E-3</v>
      </c>
      <c r="P228" s="134">
        <f t="shared" si="90"/>
        <v>5.1084369446595963E-3</v>
      </c>
      <c r="Q228" s="185">
        <f t="shared" si="91"/>
        <v>31280.966999999997</v>
      </c>
      <c r="S228" s="70">
        <v>0.1</v>
      </c>
      <c r="Z228" s="134">
        <f t="shared" si="92"/>
        <v>942</v>
      </c>
      <c r="AA228" s="134">
        <f t="shared" si="93"/>
        <v>-1.9686505497561397E-3</v>
      </c>
      <c r="AB228" s="134">
        <f t="shared" si="94"/>
        <v>1.3908287487445905E-2</v>
      </c>
      <c r="AC228" s="134">
        <f t="shared" si="95"/>
        <v>1.7227630483705719E-3</v>
      </c>
      <c r="AD228" s="134">
        <f t="shared" si="105"/>
        <v>8.7998505427863069E-3</v>
      </c>
      <c r="AE228" s="134">
        <f t="shared" si="96"/>
        <v>7.7437369575376467E-6</v>
      </c>
      <c r="AF228" s="134">
        <f t="shared" si="106"/>
        <v>1.7227630483705719E-3</v>
      </c>
      <c r="AG228" s="70"/>
      <c r="AH228" s="134">
        <f t="shared" si="97"/>
        <v>-7.0770874944157359E-3</v>
      </c>
      <c r="AI228" s="134">
        <f t="shared" si="98"/>
        <v>0.51504431315403409</v>
      </c>
      <c r="AJ228" s="134">
        <f t="shared" si="99"/>
        <v>-0.81474289652287968</v>
      </c>
      <c r="AK228" s="134">
        <f t="shared" si="100"/>
        <v>0.28243502953050509</v>
      </c>
      <c r="AL228" s="134">
        <f t="shared" si="101"/>
        <v>2.6142197306202073</v>
      </c>
      <c r="AM228" s="134">
        <f t="shared" si="102"/>
        <v>3.7040771635939631</v>
      </c>
      <c r="AN228" s="134">
        <f t="shared" ref="AN228:AT243" si="109">$AU228+$AB$7*SIN(AO228)</f>
        <v>2.1995739411666153</v>
      </c>
      <c r="AO228" s="134">
        <f t="shared" si="109"/>
        <v>2.1990358690700296</v>
      </c>
      <c r="AP228" s="134">
        <f t="shared" si="109"/>
        <v>2.2006653920032129</v>
      </c>
      <c r="AQ228" s="134">
        <f t="shared" si="109"/>
        <v>2.195719184231161</v>
      </c>
      <c r="AR228" s="134">
        <f t="shared" si="109"/>
        <v>2.2106306117312045</v>
      </c>
      <c r="AS228" s="134">
        <f t="shared" si="109"/>
        <v>2.1646954197348425</v>
      </c>
      <c r="AT228" s="134">
        <f t="shared" si="109"/>
        <v>2.2981837149342628</v>
      </c>
      <c r="AU228" s="134">
        <f t="shared" si="104"/>
        <v>1.7455231353687433</v>
      </c>
    </row>
    <row r="229" spans="1:47" s="134" customFormat="1" ht="12.95" customHeight="1" x14ac:dyDescent="0.2">
      <c r="A229" s="69" t="s">
        <v>162</v>
      </c>
      <c r="B229" s="74"/>
      <c r="C229" s="72">
        <v>46315.506200000003</v>
      </c>
      <c r="D229" s="72"/>
      <c r="E229" s="69">
        <f t="shared" si="88"/>
        <v>956.00083903656105</v>
      </c>
      <c r="F229" s="134">
        <f t="shared" si="108"/>
        <v>956</v>
      </c>
      <c r="G229" s="134">
        <f t="shared" si="89"/>
        <v>9.6160000248346478E-4</v>
      </c>
      <c r="J229" s="134">
        <f>G229</f>
        <v>9.6160000248346478E-4</v>
      </c>
      <c r="P229" s="134">
        <f t="shared" si="90"/>
        <v>5.1787279664011502E-3</v>
      </c>
      <c r="Q229" s="185">
        <f t="shared" si="91"/>
        <v>31297.006200000003</v>
      </c>
      <c r="S229" s="70">
        <v>1</v>
      </c>
      <c r="Z229" s="134">
        <f t="shared" si="92"/>
        <v>956</v>
      </c>
      <c r="AA229" s="134">
        <f t="shared" si="93"/>
        <v>-1.9671713300313028E-3</v>
      </c>
      <c r="AB229" s="134">
        <f t="shared" si="94"/>
        <v>8.107499298915917E-3</v>
      </c>
      <c r="AC229" s="134">
        <f t="shared" si="95"/>
        <v>-4.2171279639176855E-3</v>
      </c>
      <c r="AD229" s="134">
        <f t="shared" si="105"/>
        <v>2.9287713325147676E-3</v>
      </c>
      <c r="AE229" s="134">
        <f t="shared" si="96"/>
        <v>8.5777015181603271E-6</v>
      </c>
      <c r="AF229" s="134">
        <f t="shared" si="106"/>
        <v>-4.2171279639176855E-3</v>
      </c>
      <c r="AG229" s="70"/>
      <c r="AH229" s="134">
        <f t="shared" si="97"/>
        <v>-7.1458992964324531E-3</v>
      </c>
      <c r="AI229" s="134">
        <f t="shared" si="98"/>
        <v>0.51399137139558015</v>
      </c>
      <c r="AJ229" s="134">
        <f t="shared" si="99"/>
        <v>-0.8169057884700367</v>
      </c>
      <c r="AK229" s="134">
        <f t="shared" si="100"/>
        <v>0.28061927416375171</v>
      </c>
      <c r="AL229" s="134">
        <f t="shared" si="101"/>
        <v>2.6179598335699006</v>
      </c>
      <c r="AM229" s="134">
        <f t="shared" si="102"/>
        <v>3.7317967126887255</v>
      </c>
      <c r="AN229" s="134">
        <f t="shared" si="109"/>
        <v>2.2055904476056356</v>
      </c>
      <c r="AO229" s="134">
        <f t="shared" si="109"/>
        <v>2.2050219968917562</v>
      </c>
      <c r="AP229" s="134">
        <f t="shared" si="109"/>
        <v>2.2067294135728086</v>
      </c>
      <c r="AQ229" s="134">
        <f t="shared" si="109"/>
        <v>2.2015889762382863</v>
      </c>
      <c r="AR229" s="134">
        <f t="shared" si="109"/>
        <v>2.2169583286474142</v>
      </c>
      <c r="AS229" s="134">
        <f t="shared" si="109"/>
        <v>2.1699965226682538</v>
      </c>
      <c r="AT229" s="134">
        <f t="shared" si="109"/>
        <v>2.3053847084002532</v>
      </c>
      <c r="AU229" s="134">
        <f t="shared" si="104"/>
        <v>1.7535221842252866</v>
      </c>
    </row>
    <row r="230" spans="1:47" s="134" customFormat="1" ht="12.95" customHeight="1" x14ac:dyDescent="0.2">
      <c r="A230" s="69" t="s">
        <v>162</v>
      </c>
      <c r="B230" s="74"/>
      <c r="C230" s="72">
        <v>46334.419000000002</v>
      </c>
      <c r="D230" s="72"/>
      <c r="E230" s="69">
        <f t="shared" si="88"/>
        <v>972.50305477017025</v>
      </c>
      <c r="F230" s="134">
        <f t="shared" si="108"/>
        <v>972.5</v>
      </c>
      <c r="G230" s="134">
        <f t="shared" si="89"/>
        <v>3.5009999992325902E-3</v>
      </c>
      <c r="J230" s="134">
        <f>G230</f>
        <v>3.5009999992325902E-3</v>
      </c>
      <c r="P230" s="134">
        <f t="shared" si="90"/>
        <v>5.2612663644423232E-3</v>
      </c>
      <c r="Q230" s="185">
        <f t="shared" si="91"/>
        <v>31315.919000000002</v>
      </c>
      <c r="S230" s="70">
        <v>1</v>
      </c>
      <c r="Z230" s="134">
        <f t="shared" si="92"/>
        <v>972.5</v>
      </c>
      <c r="AA230" s="134">
        <f t="shared" si="93"/>
        <v>-1.9652274895553771E-3</v>
      </c>
      <c r="AB230" s="134">
        <f t="shared" si="94"/>
        <v>1.072749385323029E-2</v>
      </c>
      <c r="AC230" s="134">
        <f t="shared" si="95"/>
        <v>-1.760266365209733E-3</v>
      </c>
      <c r="AD230" s="134">
        <f t="shared" si="105"/>
        <v>5.4662274887879673E-3</v>
      </c>
      <c r="AE230" s="134">
        <f t="shared" si="96"/>
        <v>2.9879642959181206E-5</v>
      </c>
      <c r="AF230" s="134">
        <f t="shared" si="106"/>
        <v>-1.760266365209733E-3</v>
      </c>
      <c r="AG230" s="70"/>
      <c r="AH230" s="134">
        <f t="shared" si="97"/>
        <v>-7.2264938539977003E-3</v>
      </c>
      <c r="AI230" s="134">
        <f t="shared" si="98"/>
        <v>0.51276447986040186</v>
      </c>
      <c r="AJ230" s="134">
        <f t="shared" si="99"/>
        <v>-0.81942923421010694</v>
      </c>
      <c r="AK230" s="134">
        <f t="shared" si="100"/>
        <v>0.27848359381556942</v>
      </c>
      <c r="AL230" s="134">
        <f t="shared" si="101"/>
        <v>2.6223486129382101</v>
      </c>
      <c r="AM230" s="134">
        <f t="shared" si="102"/>
        <v>3.7648213383475331</v>
      </c>
      <c r="AN230" s="134">
        <f t="shared" si="109"/>
        <v>2.2126661256710989</v>
      </c>
      <c r="AO230" s="134">
        <f t="shared" si="109"/>
        <v>2.2120604355007512</v>
      </c>
      <c r="AP230" s="134">
        <f t="shared" si="109"/>
        <v>2.2138624245757059</v>
      </c>
      <c r="AQ230" s="134">
        <f t="shared" si="109"/>
        <v>2.2084884791670665</v>
      </c>
      <c r="AR230" s="134">
        <f t="shared" si="109"/>
        <v>2.2244026342756373</v>
      </c>
      <c r="AS230" s="134">
        <f t="shared" si="109"/>
        <v>2.1762337469797108</v>
      </c>
      <c r="AT230" s="134">
        <f t="shared" si="109"/>
        <v>2.3138262657918744</v>
      </c>
      <c r="AU230" s="134">
        <f t="shared" si="104"/>
        <v>1.7629496346633555</v>
      </c>
    </row>
    <row r="231" spans="1:47" s="134" customFormat="1" ht="12.95" customHeight="1" x14ac:dyDescent="0.2">
      <c r="A231" s="159" t="s">
        <v>163</v>
      </c>
      <c r="B231" s="164" t="s">
        <v>101</v>
      </c>
      <c r="C231" s="158">
        <v>46334.419199999997</v>
      </c>
      <c r="D231" s="158" t="s">
        <v>82</v>
      </c>
      <c r="E231" s="69">
        <f t="shared" si="88"/>
        <v>972.50322927860179</v>
      </c>
      <c r="F231" s="134">
        <f t="shared" si="108"/>
        <v>972.5</v>
      </c>
      <c r="G231" s="134">
        <f t="shared" si="89"/>
        <v>3.7009999941801652E-3</v>
      </c>
      <c r="J231" s="134">
        <f>G231</f>
        <v>3.7009999941801652E-3</v>
      </c>
      <c r="P231" s="134">
        <f t="shared" si="90"/>
        <v>5.2612663644423232E-3</v>
      </c>
      <c r="Q231" s="185">
        <f t="shared" si="91"/>
        <v>31315.919199999997</v>
      </c>
      <c r="S231" s="70">
        <v>1</v>
      </c>
      <c r="Z231" s="134">
        <f t="shared" si="92"/>
        <v>972.5</v>
      </c>
      <c r="AA231" s="134">
        <f t="shared" si="93"/>
        <v>-1.9652274895553771E-3</v>
      </c>
      <c r="AB231" s="134">
        <f t="shared" si="94"/>
        <v>1.0927493848177865E-2</v>
      </c>
      <c r="AC231" s="134">
        <f t="shared" si="95"/>
        <v>-1.560266370262158E-3</v>
      </c>
      <c r="AD231" s="134">
        <f t="shared" si="105"/>
        <v>5.6662274837355423E-3</v>
      </c>
      <c r="AE231" s="134">
        <f t="shared" si="96"/>
        <v>3.2106133897440018E-5</v>
      </c>
      <c r="AF231" s="134">
        <f t="shared" si="106"/>
        <v>-1.560266370262158E-3</v>
      </c>
      <c r="AG231" s="70"/>
      <c r="AH231" s="134">
        <f t="shared" si="97"/>
        <v>-7.2264938539977003E-3</v>
      </c>
      <c r="AI231" s="134">
        <f t="shared" si="98"/>
        <v>0.51276447986040186</v>
      </c>
      <c r="AJ231" s="134">
        <f t="shared" si="99"/>
        <v>-0.81942923421010694</v>
      </c>
      <c r="AK231" s="134">
        <f t="shared" si="100"/>
        <v>0.27848359381556942</v>
      </c>
      <c r="AL231" s="134">
        <f t="shared" si="101"/>
        <v>2.6223486129382101</v>
      </c>
      <c r="AM231" s="134">
        <f t="shared" si="102"/>
        <v>3.7648213383475331</v>
      </c>
      <c r="AN231" s="134">
        <f t="shared" si="109"/>
        <v>2.2126661256710989</v>
      </c>
      <c r="AO231" s="134">
        <f t="shared" si="109"/>
        <v>2.2120604355007512</v>
      </c>
      <c r="AP231" s="134">
        <f t="shared" si="109"/>
        <v>2.2138624245757059</v>
      </c>
      <c r="AQ231" s="134">
        <f t="shared" si="109"/>
        <v>2.2084884791670665</v>
      </c>
      <c r="AR231" s="134">
        <f t="shared" si="109"/>
        <v>2.2244026342756373</v>
      </c>
      <c r="AS231" s="134">
        <f t="shared" si="109"/>
        <v>2.1762337469797108</v>
      </c>
      <c r="AT231" s="134">
        <f t="shared" si="109"/>
        <v>2.3138262657918744</v>
      </c>
      <c r="AU231" s="134">
        <f t="shared" si="104"/>
        <v>1.7629496346633555</v>
      </c>
    </row>
    <row r="232" spans="1:47" s="134" customFormat="1" ht="12.95" customHeight="1" x14ac:dyDescent="0.2">
      <c r="A232" s="159" t="s">
        <v>164</v>
      </c>
      <c r="B232" s="164" t="s">
        <v>102</v>
      </c>
      <c r="C232" s="158">
        <v>46714.347999999998</v>
      </c>
      <c r="D232" s="158" t="s">
        <v>82</v>
      </c>
      <c r="E232" s="69">
        <f t="shared" si="88"/>
        <v>1304.007132508789</v>
      </c>
      <c r="F232" s="134">
        <f t="shared" si="108"/>
        <v>1304</v>
      </c>
      <c r="G232" s="134">
        <f t="shared" si="89"/>
        <v>8.1743999980972148E-3</v>
      </c>
      <c r="I232" s="134">
        <f t="shared" ref="I232:I263" si="110">G232</f>
        <v>8.1743999980972148E-3</v>
      </c>
      <c r="P232" s="134">
        <f t="shared" si="90"/>
        <v>6.8497150099645623E-3</v>
      </c>
      <c r="Q232" s="185">
        <f t="shared" si="91"/>
        <v>31695.847999999998</v>
      </c>
      <c r="S232" s="70">
        <v>0.1</v>
      </c>
      <c r="Z232" s="134">
        <f t="shared" si="92"/>
        <v>1304</v>
      </c>
      <c r="AA232" s="134">
        <f t="shared" si="93"/>
        <v>-1.8816024723673349E-3</v>
      </c>
      <c r="AB232" s="134">
        <f t="shared" si="94"/>
        <v>1.6905717480429114E-2</v>
      </c>
      <c r="AC232" s="134">
        <f t="shared" si="95"/>
        <v>1.3246849881326525E-3</v>
      </c>
      <c r="AD232" s="134">
        <f t="shared" si="105"/>
        <v>1.0056002470464551E-2</v>
      </c>
      <c r="AE232" s="134">
        <f t="shared" si="96"/>
        <v>1.0112318568598915E-5</v>
      </c>
      <c r="AF232" s="134">
        <f t="shared" si="106"/>
        <v>1.3246849881326525E-3</v>
      </c>
      <c r="AG232" s="70"/>
      <c r="AH232" s="134">
        <f t="shared" si="97"/>
        <v>-8.7313174823318972E-3</v>
      </c>
      <c r="AI232" s="134">
        <f t="shared" si="98"/>
        <v>0.49106477154641737</v>
      </c>
      <c r="AJ232" s="134">
        <f t="shared" si="99"/>
        <v>-0.86474210393986506</v>
      </c>
      <c r="AK232" s="134">
        <f t="shared" si="100"/>
        <v>0.23650897942581267</v>
      </c>
      <c r="AL232" s="134">
        <f t="shared" si="101"/>
        <v>2.7065707199402307</v>
      </c>
      <c r="AM232" s="134">
        <f t="shared" si="102"/>
        <v>4.5247359626200803</v>
      </c>
      <c r="AN232" s="134">
        <f t="shared" si="109"/>
        <v>2.3516548739939283</v>
      </c>
      <c r="AO232" s="134">
        <f t="shared" si="109"/>
        <v>2.3499582560425902</v>
      </c>
      <c r="AP232" s="134">
        <f t="shared" si="109"/>
        <v>2.3542512565235505</v>
      </c>
      <c r="AQ232" s="134">
        <f t="shared" si="109"/>
        <v>2.3433521549806144</v>
      </c>
      <c r="AR232" s="134">
        <f t="shared" si="109"/>
        <v>2.37079418084521</v>
      </c>
      <c r="AS232" s="134">
        <f t="shared" si="109"/>
        <v>2.3001479811163987</v>
      </c>
      <c r="AT232" s="134">
        <f t="shared" si="109"/>
        <v>2.473202111451398</v>
      </c>
      <c r="AU232" s="134">
        <f t="shared" si="104"/>
        <v>1.9523556843736489</v>
      </c>
    </row>
    <row r="233" spans="1:47" s="134" customFormat="1" ht="12.95" customHeight="1" x14ac:dyDescent="0.2">
      <c r="A233" s="159" t="s">
        <v>165</v>
      </c>
      <c r="B233" s="164" t="s">
        <v>102</v>
      </c>
      <c r="C233" s="158">
        <v>47068.462</v>
      </c>
      <c r="D233" s="158" t="s">
        <v>82</v>
      </c>
      <c r="E233" s="69">
        <f t="shared" si="88"/>
        <v>1612.9865338820321</v>
      </c>
      <c r="F233" s="134">
        <f t="shared" si="108"/>
        <v>1613</v>
      </c>
      <c r="G233" s="134">
        <f t="shared" si="89"/>
        <v>-1.5433200002007652E-2</v>
      </c>
      <c r="I233" s="134">
        <f t="shared" si="110"/>
        <v>-1.5433200002007652E-2</v>
      </c>
      <c r="P233" s="134">
        <f t="shared" si="90"/>
        <v>8.210562724167085E-3</v>
      </c>
      <c r="Q233" s="185">
        <f t="shared" si="91"/>
        <v>32049.962</v>
      </c>
      <c r="S233" s="70">
        <v>0.1</v>
      </c>
      <c r="Z233" s="134">
        <f t="shared" si="92"/>
        <v>1613</v>
      </c>
      <c r="AA233" s="134">
        <f t="shared" si="93"/>
        <v>-1.7306687113515969E-3</v>
      </c>
      <c r="AB233" s="134">
        <f t="shared" si="94"/>
        <v>-5.4919685664889702E-3</v>
      </c>
      <c r="AC233" s="134">
        <f t="shared" si="95"/>
        <v>-2.3643762726174737E-2</v>
      </c>
      <c r="AD233" s="134">
        <f t="shared" si="105"/>
        <v>-1.3702531290656055E-2</v>
      </c>
      <c r="AE233" s="134">
        <f t="shared" si="96"/>
        <v>1.8775936377140833E-5</v>
      </c>
      <c r="AF233" s="134">
        <f t="shared" si="106"/>
        <v>-2.3643762726174737E-2</v>
      </c>
      <c r="AG233" s="70"/>
      <c r="AH233" s="134">
        <f t="shared" si="97"/>
        <v>-9.9412314355186819E-3</v>
      </c>
      <c r="AI233" s="134">
        <f t="shared" si="98"/>
        <v>0.47519065298239005</v>
      </c>
      <c r="AJ233" s="134">
        <f t="shared" si="99"/>
        <v>-0.8990236445682277</v>
      </c>
      <c r="AK233" s="134">
        <f t="shared" si="100"/>
        <v>0.19881326261869367</v>
      </c>
      <c r="AL233" s="134">
        <f t="shared" si="101"/>
        <v>2.7794688475283555</v>
      </c>
      <c r="AM233" s="134">
        <f t="shared" si="102"/>
        <v>5.4624867020941927</v>
      </c>
      <c r="AN233" s="134">
        <f t="shared" si="109"/>
        <v>2.4766117322087662</v>
      </c>
      <c r="AO233" s="134">
        <f t="shared" si="109"/>
        <v>2.4733989069343441</v>
      </c>
      <c r="AP233" s="134">
        <f t="shared" si="109"/>
        <v>2.4806714572733659</v>
      </c>
      <c r="AQ233" s="134">
        <f t="shared" si="109"/>
        <v>2.4641491217115896</v>
      </c>
      <c r="AR233" s="134">
        <f t="shared" si="109"/>
        <v>2.5013845652652185</v>
      </c>
      <c r="AS233" s="134">
        <f t="shared" si="109"/>
        <v>2.4158229408465428</v>
      </c>
      <c r="AT233" s="134">
        <f t="shared" si="109"/>
        <v>2.604952940586867</v>
      </c>
      <c r="AU233" s="134">
        <f t="shared" si="104"/>
        <v>2.1289061198502122</v>
      </c>
    </row>
    <row r="234" spans="1:47" s="134" customFormat="1" ht="12.95" customHeight="1" x14ac:dyDescent="0.2">
      <c r="A234" s="69" t="s">
        <v>166</v>
      </c>
      <c r="B234" s="74"/>
      <c r="C234" s="72">
        <v>47083.341999999997</v>
      </c>
      <c r="D234" s="72"/>
      <c r="E234" s="69">
        <f t="shared" si="88"/>
        <v>1625.969961513905</v>
      </c>
      <c r="F234" s="134">
        <f t="shared" si="108"/>
        <v>1626</v>
      </c>
      <c r="G234" s="134">
        <f t="shared" si="89"/>
        <v>-3.4426400008669589E-2</v>
      </c>
      <c r="I234" s="134">
        <f t="shared" si="110"/>
        <v>-3.4426400008669589E-2</v>
      </c>
      <c r="P234" s="134">
        <f t="shared" si="90"/>
        <v>8.2652816421111587E-3</v>
      </c>
      <c r="Q234" s="185">
        <f t="shared" si="91"/>
        <v>32064.841999999997</v>
      </c>
      <c r="S234" s="70">
        <v>0.1</v>
      </c>
      <c r="Z234" s="134">
        <f t="shared" si="92"/>
        <v>1626</v>
      </c>
      <c r="AA234" s="134">
        <f t="shared" si="93"/>
        <v>-1.722831196395375E-3</v>
      </c>
      <c r="AB234" s="134">
        <f t="shared" si="94"/>
        <v>-2.4438287170163053E-2</v>
      </c>
      <c r="AC234" s="134">
        <f t="shared" si="95"/>
        <v>-4.2691681650780744E-2</v>
      </c>
      <c r="AD234" s="134">
        <f t="shared" si="105"/>
        <v>-3.2703568812274215E-2</v>
      </c>
      <c r="AE234" s="134">
        <f t="shared" si="96"/>
        <v>1.0695234130591548E-4</v>
      </c>
      <c r="AF234" s="134">
        <f t="shared" si="106"/>
        <v>-4.2691681650780744E-2</v>
      </c>
      <c r="AG234" s="70"/>
      <c r="AH234" s="134">
        <f t="shared" si="97"/>
        <v>-9.9881128385065337E-3</v>
      </c>
      <c r="AI234" s="134">
        <f t="shared" si="98"/>
        <v>0.47460270384801395</v>
      </c>
      <c r="AJ234" s="134">
        <f t="shared" si="99"/>
        <v>-0.90031977582669709</v>
      </c>
      <c r="AK234" s="134">
        <f t="shared" si="100"/>
        <v>0.19725426562262746</v>
      </c>
      <c r="AL234" s="134">
        <f t="shared" si="101"/>
        <v>2.7824377791401487</v>
      </c>
      <c r="AM234" s="134">
        <f t="shared" si="102"/>
        <v>5.5086400740644104</v>
      </c>
      <c r="AN234" s="134">
        <f t="shared" si="109"/>
        <v>2.481786157365482</v>
      </c>
      <c r="AO234" s="134">
        <f t="shared" si="109"/>
        <v>2.4785037245316954</v>
      </c>
      <c r="AP234" s="134">
        <f t="shared" si="109"/>
        <v>2.4859039722143934</v>
      </c>
      <c r="AQ234" s="134">
        <f t="shared" si="109"/>
        <v>2.4691591244692939</v>
      </c>
      <c r="AR234" s="134">
        <f t="shared" si="109"/>
        <v>2.5067456762872888</v>
      </c>
      <c r="AS234" s="134">
        <f t="shared" si="109"/>
        <v>2.4207353091839878</v>
      </c>
      <c r="AT234" s="134">
        <f t="shared" si="109"/>
        <v>2.6101599690019404</v>
      </c>
      <c r="AU234" s="134">
        <f t="shared" si="104"/>
        <v>2.136333808074145</v>
      </c>
    </row>
    <row r="235" spans="1:47" s="134" customFormat="1" ht="12.95" customHeight="1" x14ac:dyDescent="0.2">
      <c r="A235" s="69" t="s">
        <v>166</v>
      </c>
      <c r="B235" s="74"/>
      <c r="C235" s="72">
        <v>47091.38</v>
      </c>
      <c r="D235" s="72"/>
      <c r="E235" s="69">
        <f t="shared" si="88"/>
        <v>1632.9834555532207</v>
      </c>
      <c r="F235" s="134">
        <f t="shared" si="108"/>
        <v>1633</v>
      </c>
      <c r="G235" s="134">
        <f t="shared" si="89"/>
        <v>-1.896120000310475E-2</v>
      </c>
      <c r="I235" s="134">
        <f t="shared" si="110"/>
        <v>-1.896120000310475E-2</v>
      </c>
      <c r="P235" s="134">
        <f t="shared" si="90"/>
        <v>8.2946609399042401E-3</v>
      </c>
      <c r="Q235" s="185">
        <f t="shared" si="91"/>
        <v>32072.879999999997</v>
      </c>
      <c r="S235" s="70">
        <v>0.1</v>
      </c>
      <c r="Z235" s="134">
        <f t="shared" si="92"/>
        <v>1633</v>
      </c>
      <c r="AA235" s="134">
        <f t="shared" si="93"/>
        <v>-1.7185619423053435E-3</v>
      </c>
      <c r="AB235" s="134">
        <f t="shared" si="94"/>
        <v>-8.9479771208951665E-3</v>
      </c>
      <c r="AC235" s="134">
        <f t="shared" si="95"/>
        <v>-2.725586094300899E-2</v>
      </c>
      <c r="AD235" s="134">
        <f t="shared" si="105"/>
        <v>-1.7242638060799405E-2</v>
      </c>
      <c r="AE235" s="134">
        <f t="shared" si="96"/>
        <v>2.9730856729572828E-5</v>
      </c>
      <c r="AF235" s="134">
        <f t="shared" si="106"/>
        <v>-2.725586094300899E-2</v>
      </c>
      <c r="AG235" s="70"/>
      <c r="AH235" s="134">
        <f t="shared" si="97"/>
        <v>-1.0013222882209584E-2</v>
      </c>
      <c r="AI235" s="134">
        <f t="shared" si="98"/>
        <v>0.47428862051145981</v>
      </c>
      <c r="AJ235" s="134">
        <f t="shared" si="99"/>
        <v>-0.90101311042647358</v>
      </c>
      <c r="AK235" s="134">
        <f t="shared" si="100"/>
        <v>0.196415655145907</v>
      </c>
      <c r="AL235" s="134">
        <f t="shared" si="101"/>
        <v>2.7840334472536732</v>
      </c>
      <c r="AM235" s="134">
        <f t="shared" si="102"/>
        <v>5.5337586757944051</v>
      </c>
      <c r="AN235" s="134">
        <f t="shared" si="109"/>
        <v>2.4845698215631367</v>
      </c>
      <c r="AO235" s="134">
        <f t="shared" si="109"/>
        <v>2.4812498378758825</v>
      </c>
      <c r="AP235" s="134">
        <f t="shared" si="109"/>
        <v>2.4887186766017924</v>
      </c>
      <c r="AQ235" s="134">
        <f t="shared" si="109"/>
        <v>2.4718549223393977</v>
      </c>
      <c r="AR235" s="134">
        <f t="shared" si="109"/>
        <v>2.5096278554405718</v>
      </c>
      <c r="AS235" s="134">
        <f t="shared" si="109"/>
        <v>2.4233824832346023</v>
      </c>
      <c r="AT235" s="134">
        <f t="shared" si="109"/>
        <v>2.6129529179803828</v>
      </c>
      <c r="AU235" s="134">
        <f t="shared" si="104"/>
        <v>2.1403333325024168</v>
      </c>
    </row>
    <row r="236" spans="1:47" s="134" customFormat="1" ht="12.95" customHeight="1" x14ac:dyDescent="0.2">
      <c r="A236" s="69" t="s">
        <v>167</v>
      </c>
      <c r="B236" s="74"/>
      <c r="C236" s="72">
        <v>47114.277000000002</v>
      </c>
      <c r="D236" s="72"/>
      <c r="E236" s="69">
        <f t="shared" si="88"/>
        <v>1652.9620538386444</v>
      </c>
      <c r="F236" s="134">
        <f t="shared" si="108"/>
        <v>1653</v>
      </c>
      <c r="G236" s="134">
        <f t="shared" si="89"/>
        <v>-4.3489199997566175E-2</v>
      </c>
      <c r="I236" s="134">
        <f t="shared" si="110"/>
        <v>-4.3489199997566175E-2</v>
      </c>
      <c r="P236" s="134">
        <f t="shared" si="90"/>
        <v>8.3782749559497688E-3</v>
      </c>
      <c r="Q236" s="185">
        <f t="shared" si="91"/>
        <v>32095.777000000002</v>
      </c>
      <c r="S236" s="70">
        <v>0.1</v>
      </c>
      <c r="Z236" s="134">
        <f t="shared" si="92"/>
        <v>1653</v>
      </c>
      <c r="AA236" s="134">
        <f t="shared" si="93"/>
        <v>-1.7061751478728935E-3</v>
      </c>
      <c r="AB236" s="134">
        <f t="shared" si="94"/>
        <v>-3.3404749893743514E-2</v>
      </c>
      <c r="AC236" s="134">
        <f t="shared" si="95"/>
        <v>-5.1867474953515944E-2</v>
      </c>
      <c r="AD236" s="134">
        <f t="shared" si="105"/>
        <v>-4.1783024849693283E-2</v>
      </c>
      <c r="AE236" s="134">
        <f t="shared" si="96"/>
        <v>1.7458211655900865E-4</v>
      </c>
      <c r="AF236" s="134">
        <f t="shared" si="106"/>
        <v>-5.1867474953515944E-2</v>
      </c>
      <c r="AG236" s="70"/>
      <c r="AH236" s="134">
        <f t="shared" si="97"/>
        <v>-1.0084450103822662E-2</v>
      </c>
      <c r="AI236" s="134">
        <f t="shared" si="98"/>
        <v>0.47340082952630569</v>
      </c>
      <c r="AJ236" s="134">
        <f t="shared" si="99"/>
        <v>-0.90297652141862506</v>
      </c>
      <c r="AK236" s="134">
        <f t="shared" si="100"/>
        <v>0.19402287949248873</v>
      </c>
      <c r="AL236" s="134">
        <f t="shared" si="101"/>
        <v>2.7885811000919425</v>
      </c>
      <c r="AM236" s="134">
        <f t="shared" si="102"/>
        <v>5.6065791289978861</v>
      </c>
      <c r="AN236" s="134">
        <f t="shared" si="109"/>
        <v>2.4925133389637408</v>
      </c>
      <c r="AO236" s="134">
        <f t="shared" si="109"/>
        <v>2.4890858653890833</v>
      </c>
      <c r="AP236" s="134">
        <f t="shared" si="109"/>
        <v>2.4967499021814445</v>
      </c>
      <c r="AQ236" s="134">
        <f t="shared" si="109"/>
        <v>2.4795501207066208</v>
      </c>
      <c r="AR236" s="134">
        <f t="shared" si="109"/>
        <v>2.5178449671922616</v>
      </c>
      <c r="AS236" s="134">
        <f t="shared" si="109"/>
        <v>2.430953955651316</v>
      </c>
      <c r="AT236" s="134">
        <f t="shared" si="109"/>
        <v>2.6208911808180506</v>
      </c>
      <c r="AU236" s="134">
        <f t="shared" si="104"/>
        <v>2.1517605451546213</v>
      </c>
    </row>
    <row r="237" spans="1:47" s="134" customFormat="1" ht="12.95" customHeight="1" x14ac:dyDescent="0.2">
      <c r="A237" s="69" t="s">
        <v>168</v>
      </c>
      <c r="B237" s="74"/>
      <c r="C237" s="72">
        <v>47412.319000000003</v>
      </c>
      <c r="D237" s="72"/>
      <c r="E237" s="69">
        <f t="shared" si="88"/>
        <v>1913.0162701195147</v>
      </c>
      <c r="F237" s="134">
        <f t="shared" si="108"/>
        <v>1913</v>
      </c>
      <c r="G237" s="134">
        <f t="shared" si="89"/>
        <v>1.864680000289809E-2</v>
      </c>
      <c r="I237" s="134">
        <f t="shared" si="110"/>
        <v>1.864680000289809E-2</v>
      </c>
      <c r="P237" s="134">
        <f t="shared" si="90"/>
        <v>9.4211949926033111E-3</v>
      </c>
      <c r="Q237" s="185">
        <f t="shared" si="91"/>
        <v>32393.819000000003</v>
      </c>
      <c r="S237" s="70">
        <v>0.1</v>
      </c>
      <c r="Z237" s="134">
        <f t="shared" si="92"/>
        <v>1913</v>
      </c>
      <c r="AA237" s="134">
        <f t="shared" si="93"/>
        <v>-1.5199278808018697E-3</v>
      </c>
      <c r="AB237" s="134">
        <f t="shared" si="94"/>
        <v>2.9587922876303269E-2</v>
      </c>
      <c r="AC237" s="134">
        <f t="shared" si="95"/>
        <v>9.2256050102947785E-3</v>
      </c>
      <c r="AD237" s="134">
        <f t="shared" si="105"/>
        <v>2.0166727883699959E-2</v>
      </c>
      <c r="AE237" s="134">
        <f t="shared" si="96"/>
        <v>4.0669691353520148E-5</v>
      </c>
      <c r="AF237" s="134">
        <f t="shared" si="106"/>
        <v>9.2256050102947785E-3</v>
      </c>
      <c r="AG237" s="70"/>
      <c r="AH237" s="134">
        <f t="shared" si="97"/>
        <v>-1.0941122873405181E-2</v>
      </c>
      <c r="AI237" s="134">
        <f t="shared" si="98"/>
        <v>0.46308922891371129</v>
      </c>
      <c r="AJ237" s="134">
        <f t="shared" si="99"/>
        <v>-0.9262509600263602</v>
      </c>
      <c r="AK237" s="134">
        <f t="shared" si="100"/>
        <v>0.16333520135496438</v>
      </c>
      <c r="AL237" s="134">
        <f t="shared" si="101"/>
        <v>2.8462752770239068</v>
      </c>
      <c r="AM237" s="134">
        <f t="shared" si="102"/>
        <v>6.7230836844336936</v>
      </c>
      <c r="AN237" s="134">
        <f t="shared" si="109"/>
        <v>2.5945306533043198</v>
      </c>
      <c r="AO237" s="134">
        <f t="shared" si="109"/>
        <v>2.5897493396289213</v>
      </c>
      <c r="AP237" s="134">
        <f t="shared" si="109"/>
        <v>2.5997237241435656</v>
      </c>
      <c r="AQ237" s="134">
        <f t="shared" si="109"/>
        <v>2.5788460891019094</v>
      </c>
      <c r="AR237" s="134">
        <f t="shared" si="109"/>
        <v>2.6222497141242593</v>
      </c>
      <c r="AS237" s="134">
        <f t="shared" si="109"/>
        <v>2.5306378373953584</v>
      </c>
      <c r="AT237" s="134">
        <f t="shared" si="109"/>
        <v>2.7186905968342532</v>
      </c>
      <c r="AU237" s="134">
        <f t="shared" si="104"/>
        <v>2.3003143096332828</v>
      </c>
    </row>
    <row r="238" spans="1:47" s="134" customFormat="1" ht="12.95" customHeight="1" x14ac:dyDescent="0.2">
      <c r="A238" s="69" t="s">
        <v>169</v>
      </c>
      <c r="B238" s="74"/>
      <c r="C238" s="72">
        <v>47483.385000000002</v>
      </c>
      <c r="D238" s="72"/>
      <c r="E238" s="69">
        <f t="shared" si="88"/>
        <v>1975.0243526522315</v>
      </c>
      <c r="F238" s="134">
        <f t="shared" si="108"/>
        <v>1975</v>
      </c>
      <c r="G238" s="134">
        <f t="shared" si="89"/>
        <v>2.7909999997064006E-2</v>
      </c>
      <c r="I238" s="134">
        <f t="shared" si="110"/>
        <v>2.7909999997064006E-2</v>
      </c>
      <c r="P238" s="134">
        <f t="shared" si="90"/>
        <v>9.6578081057314587E-3</v>
      </c>
      <c r="Q238" s="185">
        <f t="shared" si="91"/>
        <v>32464.885000000002</v>
      </c>
      <c r="S238" s="70">
        <v>0.1</v>
      </c>
      <c r="Z238" s="134">
        <f t="shared" si="92"/>
        <v>1975</v>
      </c>
      <c r="AA238" s="134">
        <f t="shared" si="93"/>
        <v>-1.4686769876265573E-3</v>
      </c>
      <c r="AB238" s="134">
        <f t="shared" si="94"/>
        <v>3.903648509042202E-2</v>
      </c>
      <c r="AC238" s="134">
        <f t="shared" si="95"/>
        <v>1.8252191891332547E-2</v>
      </c>
      <c r="AD238" s="134">
        <f t="shared" si="105"/>
        <v>2.9378676984690565E-2</v>
      </c>
      <c r="AE238" s="134">
        <f t="shared" si="96"/>
        <v>8.6310666137078717E-5</v>
      </c>
      <c r="AF238" s="134">
        <f t="shared" si="106"/>
        <v>1.8252191891332547E-2</v>
      </c>
      <c r="AG238" s="70"/>
      <c r="AH238" s="134">
        <f t="shared" si="97"/>
        <v>-1.1126485093358016E-2</v>
      </c>
      <c r="AI238" s="134">
        <f t="shared" si="98"/>
        <v>0.46094871286529238</v>
      </c>
      <c r="AJ238" s="134">
        <f t="shared" si="99"/>
        <v>-0.93121842700460244</v>
      </c>
      <c r="AK238" s="134">
        <f t="shared" si="100"/>
        <v>0.15612582729502153</v>
      </c>
      <c r="AL238" s="134">
        <f t="shared" si="101"/>
        <v>2.8596758725536113</v>
      </c>
      <c r="AM238" s="134">
        <f t="shared" si="102"/>
        <v>7.0472436395330256</v>
      </c>
      <c r="AN238" s="134">
        <f t="shared" si="109"/>
        <v>2.6185373980530544</v>
      </c>
      <c r="AO238" s="134">
        <f t="shared" si="109"/>
        <v>2.613469601951711</v>
      </c>
      <c r="AP238" s="134">
        <f t="shared" si="109"/>
        <v>2.6238926896944306</v>
      </c>
      <c r="AQ238" s="134">
        <f t="shared" si="109"/>
        <v>2.6023858634482631</v>
      </c>
      <c r="AR238" s="134">
        <f t="shared" si="109"/>
        <v>2.6464775527320121</v>
      </c>
      <c r="AS238" s="134">
        <f t="shared" si="109"/>
        <v>2.5547928905082684</v>
      </c>
      <c r="AT238" s="134">
        <f t="shared" si="109"/>
        <v>2.7406047922865233</v>
      </c>
      <c r="AU238" s="134">
        <f t="shared" si="104"/>
        <v>2.3357386688551176</v>
      </c>
    </row>
    <row r="239" spans="1:47" s="134" customFormat="1" ht="12.95" customHeight="1" x14ac:dyDescent="0.2">
      <c r="A239" s="159" t="s">
        <v>170</v>
      </c>
      <c r="B239" s="164" t="s">
        <v>102</v>
      </c>
      <c r="C239" s="158">
        <v>47735.495000000003</v>
      </c>
      <c r="D239" s="158" t="s">
        <v>82</v>
      </c>
      <c r="E239" s="69">
        <f t="shared" si="88"/>
        <v>2195.0009615414824</v>
      </c>
      <c r="F239" s="134">
        <f t="shared" si="108"/>
        <v>2195</v>
      </c>
      <c r="G239" s="134">
        <f t="shared" si="89"/>
        <v>1.1020000019925646E-3</v>
      </c>
      <c r="I239" s="134">
        <f t="shared" si="110"/>
        <v>1.1020000019925646E-3</v>
      </c>
      <c r="P239" s="134">
        <f t="shared" si="90"/>
        <v>1.045985333719707E-2</v>
      </c>
      <c r="Q239" s="185">
        <f t="shared" si="91"/>
        <v>32716.995000000003</v>
      </c>
      <c r="S239" s="70">
        <v>0.1</v>
      </c>
      <c r="Z239" s="134">
        <f t="shared" si="92"/>
        <v>2195</v>
      </c>
      <c r="AA239" s="134">
        <f t="shared" si="93"/>
        <v>-1.2659616964967452E-3</v>
      </c>
      <c r="AB239" s="134">
        <f t="shared" si="94"/>
        <v>1.282781503568638E-2</v>
      </c>
      <c r="AC239" s="134">
        <f t="shared" si="95"/>
        <v>-9.3578533352045058E-3</v>
      </c>
      <c r="AD239" s="134">
        <f t="shared" si="105"/>
        <v>2.3679616984893098E-3</v>
      </c>
      <c r="AE239" s="134">
        <f t="shared" si="96"/>
        <v>5.6072426055123772E-7</v>
      </c>
      <c r="AF239" s="134">
        <f t="shared" si="106"/>
        <v>-9.3578533352045058E-3</v>
      </c>
      <c r="AG239" s="70"/>
      <c r="AH239" s="134">
        <f t="shared" si="97"/>
        <v>-1.1725815033693816E-2</v>
      </c>
      <c r="AI239" s="134">
        <f t="shared" si="98"/>
        <v>0.45426262499983194</v>
      </c>
      <c r="AJ239" s="134">
        <f t="shared" si="99"/>
        <v>-0.94718145741402238</v>
      </c>
      <c r="AK239" s="134">
        <f t="shared" si="100"/>
        <v>0.1308521365437563</v>
      </c>
      <c r="AL239" s="134">
        <f t="shared" si="101"/>
        <v>2.90626396882142</v>
      </c>
      <c r="AM239" s="134">
        <f t="shared" si="102"/>
        <v>8.4594937497789946</v>
      </c>
      <c r="AN239" s="134">
        <f t="shared" si="109"/>
        <v>2.7028213859398189</v>
      </c>
      <c r="AO239" s="134">
        <f t="shared" si="109"/>
        <v>2.6969715221115882</v>
      </c>
      <c r="AP239" s="134">
        <f t="shared" si="109"/>
        <v>2.7084865470340693</v>
      </c>
      <c r="AQ239" s="134">
        <f t="shared" si="109"/>
        <v>2.685759547393717</v>
      </c>
      <c r="AR239" s="134">
        <f t="shared" si="109"/>
        <v>2.7303881068447771</v>
      </c>
      <c r="AS239" s="134">
        <f t="shared" si="109"/>
        <v>2.6418081300874183</v>
      </c>
      <c r="AT239" s="134">
        <f t="shared" si="109"/>
        <v>2.814387563660842</v>
      </c>
      <c r="AU239" s="134">
        <f t="shared" si="104"/>
        <v>2.4614380080293694</v>
      </c>
    </row>
    <row r="240" spans="1:47" s="134" customFormat="1" ht="12.95" customHeight="1" x14ac:dyDescent="0.2">
      <c r="A240" s="69" t="s">
        <v>171</v>
      </c>
      <c r="B240" s="74"/>
      <c r="C240" s="72">
        <v>47859.273000000001</v>
      </c>
      <c r="D240" s="72"/>
      <c r="E240" s="69">
        <f t="shared" si="88"/>
        <v>2303.0024874432443</v>
      </c>
      <c r="F240" s="134">
        <f t="shared" si="108"/>
        <v>2303</v>
      </c>
      <c r="G240" s="134">
        <f t="shared" si="89"/>
        <v>2.8507999959401786E-3</v>
      </c>
      <c r="I240" s="134">
        <f t="shared" si="110"/>
        <v>2.8507999959401786E-3</v>
      </c>
      <c r="P240" s="134">
        <f t="shared" si="90"/>
        <v>1.0832144270298463E-2</v>
      </c>
      <c r="Q240" s="185">
        <f t="shared" si="91"/>
        <v>32840.773000000001</v>
      </c>
      <c r="S240" s="70">
        <v>0.1</v>
      </c>
      <c r="Z240" s="134">
        <f t="shared" si="92"/>
        <v>2303</v>
      </c>
      <c r="AA240" s="134">
        <f t="shared" si="93"/>
        <v>-1.1547237347978093E-3</v>
      </c>
      <c r="AB240" s="134">
        <f t="shared" si="94"/>
        <v>1.483766800103645E-2</v>
      </c>
      <c r="AC240" s="134">
        <f t="shared" si="95"/>
        <v>-7.9813442743582839E-3</v>
      </c>
      <c r="AD240" s="134">
        <f t="shared" si="105"/>
        <v>4.0055237307379879E-3</v>
      </c>
      <c r="AE240" s="134">
        <f t="shared" si="96"/>
        <v>1.604422035750517E-6</v>
      </c>
      <c r="AF240" s="134">
        <f t="shared" si="106"/>
        <v>-7.9813442743582839E-3</v>
      </c>
      <c r="AG240" s="70"/>
      <c r="AH240" s="134">
        <f t="shared" si="97"/>
        <v>-1.1986868005096272E-2</v>
      </c>
      <c r="AI240" s="134">
        <f t="shared" si="98"/>
        <v>0.45147158614380756</v>
      </c>
      <c r="AJ240" s="134">
        <f t="shared" si="99"/>
        <v>-0.95411956717380753</v>
      </c>
      <c r="AK240" s="134">
        <f t="shared" si="100"/>
        <v>0.11860920412240153</v>
      </c>
      <c r="AL240" s="134">
        <f t="shared" si="101"/>
        <v>2.9286395593571473</v>
      </c>
      <c r="AM240" s="134">
        <f t="shared" si="102"/>
        <v>9.3562205252464405</v>
      </c>
      <c r="AN240" s="134">
        <f t="shared" si="109"/>
        <v>2.7437180267494043</v>
      </c>
      <c r="AO240" s="134">
        <f t="shared" si="109"/>
        <v>2.7376633699156399</v>
      </c>
      <c r="AP240" s="134">
        <f t="shared" si="109"/>
        <v>2.749367244267324</v>
      </c>
      <c r="AQ240" s="134">
        <f t="shared" si="109"/>
        <v>2.7266902060327771</v>
      </c>
      <c r="AR240" s="134">
        <f t="shared" si="109"/>
        <v>2.7704366893439656</v>
      </c>
      <c r="AS240" s="134">
        <f t="shared" si="109"/>
        <v>2.6852768699574932</v>
      </c>
      <c r="AT240" s="134">
        <f t="shared" si="109"/>
        <v>2.8485156471359945</v>
      </c>
      <c r="AU240" s="134">
        <f t="shared" si="104"/>
        <v>2.5231449563512749</v>
      </c>
    </row>
    <row r="241" spans="1:47" s="134" customFormat="1" ht="12.95" customHeight="1" x14ac:dyDescent="0.2">
      <c r="A241" s="69" t="s">
        <v>172</v>
      </c>
      <c r="B241" s="74"/>
      <c r="C241" s="72">
        <v>48088.482000000004</v>
      </c>
      <c r="D241" s="72"/>
      <c r="E241" s="69">
        <f t="shared" si="88"/>
        <v>2502.997007878359</v>
      </c>
      <c r="F241" s="134">
        <f t="shared" si="108"/>
        <v>2503</v>
      </c>
      <c r="G241" s="134">
        <f t="shared" si="89"/>
        <v>-3.4291999982087873E-3</v>
      </c>
      <c r="I241" s="134">
        <f t="shared" si="110"/>
        <v>-3.4291999982087873E-3</v>
      </c>
      <c r="P241" s="134">
        <f t="shared" si="90"/>
        <v>1.1484288547934443E-2</v>
      </c>
      <c r="Q241" s="185">
        <f t="shared" si="91"/>
        <v>33069.982000000004</v>
      </c>
      <c r="S241" s="70">
        <v>0.1</v>
      </c>
      <c r="Z241" s="134">
        <f t="shared" si="92"/>
        <v>2503</v>
      </c>
      <c r="AA241" s="134">
        <f t="shared" si="93"/>
        <v>-9.2886267577210399E-4</v>
      </c>
      <c r="AB241" s="134">
        <f t="shared" si="94"/>
        <v>8.9839512254977598E-3</v>
      </c>
      <c r="AC241" s="134">
        <f t="shared" si="95"/>
        <v>-1.491348854614323E-2</v>
      </c>
      <c r="AD241" s="134">
        <f t="shared" si="105"/>
        <v>-2.5003373224366833E-3</v>
      </c>
      <c r="AE241" s="134">
        <f t="shared" si="96"/>
        <v>6.2516867259698441E-7</v>
      </c>
      <c r="AF241" s="134">
        <f t="shared" si="106"/>
        <v>-1.491348854614323E-2</v>
      </c>
      <c r="AG241" s="70"/>
      <c r="AH241" s="134">
        <f t="shared" si="97"/>
        <v>-1.2413151223706547E-2</v>
      </c>
      <c r="AI241" s="134">
        <f t="shared" si="98"/>
        <v>0.44710009086591962</v>
      </c>
      <c r="AJ241" s="134">
        <f t="shared" si="99"/>
        <v>-0.96551185169886222</v>
      </c>
      <c r="AK241" s="134">
        <f t="shared" si="100"/>
        <v>9.6193838626315184E-2</v>
      </c>
      <c r="AL241" s="134">
        <f t="shared" si="101"/>
        <v>2.9693363004934161</v>
      </c>
      <c r="AM241" s="134">
        <f t="shared" si="102"/>
        <v>11.581878645045201</v>
      </c>
      <c r="AN241" s="134">
        <f t="shared" si="109"/>
        <v>2.8187030385046117</v>
      </c>
      <c r="AO241" s="134">
        <f t="shared" si="109"/>
        <v>2.8126637214331582</v>
      </c>
      <c r="AP241" s="134">
        <f t="shared" si="109"/>
        <v>2.8240129217737504</v>
      </c>
      <c r="AQ241" s="134">
        <f t="shared" si="109"/>
        <v>2.8026488898675792</v>
      </c>
      <c r="AR241" s="134">
        <f t="shared" si="109"/>
        <v>2.8427409285777387</v>
      </c>
      <c r="AS241" s="134">
        <f t="shared" si="109"/>
        <v>2.7670336215806497</v>
      </c>
      <c r="AT241" s="134">
        <f t="shared" si="109"/>
        <v>2.9085274452642729</v>
      </c>
      <c r="AU241" s="134">
        <f t="shared" si="104"/>
        <v>2.6374170828733225</v>
      </c>
    </row>
    <row r="242" spans="1:47" s="134" customFormat="1" ht="12.95" customHeight="1" x14ac:dyDescent="0.2">
      <c r="A242" s="69" t="s">
        <v>172</v>
      </c>
      <c r="B242" s="74"/>
      <c r="C242" s="72">
        <v>48127.436999999998</v>
      </c>
      <c r="D242" s="72"/>
      <c r="E242" s="69">
        <f t="shared" si="88"/>
        <v>2536.9868884831726</v>
      </c>
      <c r="F242" s="134">
        <f t="shared" si="108"/>
        <v>2537</v>
      </c>
      <c r="G242" s="134">
        <f t="shared" si="89"/>
        <v>-1.502680000703549E-2</v>
      </c>
      <c r="I242" s="134">
        <f t="shared" si="110"/>
        <v>-1.502680000703549E-2</v>
      </c>
      <c r="P242" s="134">
        <f t="shared" si="90"/>
        <v>1.1590337709199303E-2</v>
      </c>
      <c r="Q242" s="185">
        <f t="shared" si="91"/>
        <v>33108.936999999998</v>
      </c>
      <c r="S242" s="70">
        <v>0.1</v>
      </c>
      <c r="Z242" s="134">
        <f t="shared" si="92"/>
        <v>2537</v>
      </c>
      <c r="AA242" s="134">
        <f t="shared" si="93"/>
        <v>-8.8795089798075766E-4</v>
      </c>
      <c r="AB242" s="134">
        <f t="shared" si="94"/>
        <v>-2.5485113998554298E-3</v>
      </c>
      <c r="AC242" s="134">
        <f t="shared" si="95"/>
        <v>-2.6617137716234793E-2</v>
      </c>
      <c r="AD242" s="134">
        <f t="shared" si="105"/>
        <v>-1.4138849109054732E-2</v>
      </c>
      <c r="AE242" s="134">
        <f t="shared" si="96"/>
        <v>1.999070541286178E-5</v>
      </c>
      <c r="AF242" s="134">
        <f t="shared" si="106"/>
        <v>-2.6617137716234793E-2</v>
      </c>
      <c r="AG242" s="70"/>
      <c r="AH242" s="134">
        <f t="shared" si="97"/>
        <v>-1.247828860718006E-2</v>
      </c>
      <c r="AI242" s="134">
        <f t="shared" si="98"/>
        <v>0.44645573343648348</v>
      </c>
      <c r="AJ242" s="134">
        <f t="shared" si="99"/>
        <v>-0.96726826987286829</v>
      </c>
      <c r="AK242" s="134">
        <f t="shared" si="100"/>
        <v>9.2413792611268128E-2</v>
      </c>
      <c r="AL242" s="134">
        <f t="shared" si="101"/>
        <v>2.9761690560749807</v>
      </c>
      <c r="AM242" s="134">
        <f t="shared" si="102"/>
        <v>12.062590348278379</v>
      </c>
      <c r="AN242" s="134">
        <f t="shared" si="109"/>
        <v>2.8313610940867955</v>
      </c>
      <c r="AO242" s="134">
        <f t="shared" si="109"/>
        <v>2.8253797727239021</v>
      </c>
      <c r="AP242" s="134">
        <f t="shared" si="109"/>
        <v>2.8365734869621617</v>
      </c>
      <c r="AQ242" s="134">
        <f t="shared" si="109"/>
        <v>2.815591576443107</v>
      </c>
      <c r="AR242" s="134">
        <f t="shared" si="109"/>
        <v>2.8548075690886088</v>
      </c>
      <c r="AS242" s="134">
        <f t="shared" si="109"/>
        <v>2.7810861553576891</v>
      </c>
      <c r="AT242" s="134">
        <f t="shared" si="109"/>
        <v>2.9183575471580938</v>
      </c>
      <c r="AU242" s="134">
        <f t="shared" si="104"/>
        <v>2.6568433443820707</v>
      </c>
    </row>
    <row r="243" spans="1:47" s="134" customFormat="1" ht="12.95" customHeight="1" x14ac:dyDescent="0.2">
      <c r="A243" s="69" t="s">
        <v>172</v>
      </c>
      <c r="B243" s="74"/>
      <c r="C243" s="72">
        <v>48127.44</v>
      </c>
      <c r="D243" s="72"/>
      <c r="E243" s="69">
        <f t="shared" si="88"/>
        <v>2536.989506109715</v>
      </c>
      <c r="F243" s="134">
        <f t="shared" si="108"/>
        <v>2537</v>
      </c>
      <c r="G243" s="134">
        <f t="shared" si="89"/>
        <v>-1.2026800002786331E-2</v>
      </c>
      <c r="I243" s="134">
        <f t="shared" si="110"/>
        <v>-1.2026800002786331E-2</v>
      </c>
      <c r="P243" s="134">
        <f t="shared" si="90"/>
        <v>1.1590337709199303E-2</v>
      </c>
      <c r="Q243" s="185">
        <f t="shared" si="91"/>
        <v>33108.94</v>
      </c>
      <c r="S243" s="70">
        <v>0.1</v>
      </c>
      <c r="Z243" s="134">
        <f t="shared" si="92"/>
        <v>2537</v>
      </c>
      <c r="AA243" s="134">
        <f t="shared" si="93"/>
        <v>-8.8795089798075766E-4</v>
      </c>
      <c r="AB243" s="134">
        <f t="shared" si="94"/>
        <v>4.514886043937294E-4</v>
      </c>
      <c r="AC243" s="134">
        <f t="shared" si="95"/>
        <v>-2.3617137711985633E-2</v>
      </c>
      <c r="AD243" s="134">
        <f t="shared" si="105"/>
        <v>-1.1138849104805573E-2</v>
      </c>
      <c r="AE243" s="134">
        <f t="shared" si="96"/>
        <v>1.2407395937962794E-5</v>
      </c>
      <c r="AF243" s="134">
        <f t="shared" si="106"/>
        <v>-2.3617137711985633E-2</v>
      </c>
      <c r="AG243" s="70"/>
      <c r="AH243" s="134">
        <f t="shared" si="97"/>
        <v>-1.247828860718006E-2</v>
      </c>
      <c r="AI243" s="134">
        <f t="shared" si="98"/>
        <v>0.44645573343648348</v>
      </c>
      <c r="AJ243" s="134">
        <f t="shared" si="99"/>
        <v>-0.96726826987286829</v>
      </c>
      <c r="AK243" s="134">
        <f t="shared" si="100"/>
        <v>9.2413792611268128E-2</v>
      </c>
      <c r="AL243" s="134">
        <f t="shared" si="101"/>
        <v>2.9761690560749807</v>
      </c>
      <c r="AM243" s="134">
        <f t="shared" si="102"/>
        <v>12.062590348278379</v>
      </c>
      <c r="AN243" s="134">
        <f t="shared" si="109"/>
        <v>2.8313610940867955</v>
      </c>
      <c r="AO243" s="134">
        <f t="shared" si="109"/>
        <v>2.8253797727239021</v>
      </c>
      <c r="AP243" s="134">
        <f t="shared" si="109"/>
        <v>2.8365734869621617</v>
      </c>
      <c r="AQ243" s="134">
        <f t="shared" si="109"/>
        <v>2.815591576443107</v>
      </c>
      <c r="AR243" s="134">
        <f t="shared" si="109"/>
        <v>2.8548075690886088</v>
      </c>
      <c r="AS243" s="134">
        <f t="shared" si="109"/>
        <v>2.7810861553576891</v>
      </c>
      <c r="AT243" s="134">
        <f t="shared" si="109"/>
        <v>2.9183575471580938</v>
      </c>
      <c r="AU243" s="134">
        <f t="shared" si="104"/>
        <v>2.6568433443820707</v>
      </c>
    </row>
    <row r="244" spans="1:47" s="134" customFormat="1" ht="12.95" customHeight="1" x14ac:dyDescent="0.2">
      <c r="A244" s="69" t="s">
        <v>172</v>
      </c>
      <c r="B244" s="74"/>
      <c r="C244" s="72">
        <v>48127.440999999999</v>
      </c>
      <c r="D244" s="72"/>
      <c r="E244" s="69">
        <f t="shared" si="88"/>
        <v>2536.9903786518917</v>
      </c>
      <c r="F244" s="134">
        <f t="shared" si="108"/>
        <v>2537</v>
      </c>
      <c r="G244" s="134">
        <f t="shared" si="89"/>
        <v>-1.1026800006220583E-2</v>
      </c>
      <c r="I244" s="134">
        <f t="shared" si="110"/>
        <v>-1.1026800006220583E-2</v>
      </c>
      <c r="P244" s="134">
        <f t="shared" si="90"/>
        <v>1.1590337709199303E-2</v>
      </c>
      <c r="Q244" s="185">
        <f t="shared" si="91"/>
        <v>33108.940999999999</v>
      </c>
      <c r="S244" s="70">
        <v>0.1</v>
      </c>
      <c r="Z244" s="134">
        <f t="shared" si="92"/>
        <v>2537</v>
      </c>
      <c r="AA244" s="134">
        <f t="shared" si="93"/>
        <v>-8.8795089798075766E-4</v>
      </c>
      <c r="AB244" s="134">
        <f t="shared" si="94"/>
        <v>1.4514886009594774E-3</v>
      </c>
      <c r="AC244" s="134">
        <f t="shared" si="95"/>
        <v>-2.2617137715419885E-2</v>
      </c>
      <c r="AD244" s="134">
        <f t="shared" si="105"/>
        <v>-1.0138849108239825E-2</v>
      </c>
      <c r="AE244" s="134">
        <f t="shared" si="96"/>
        <v>1.027962612396555E-5</v>
      </c>
      <c r="AF244" s="134">
        <f t="shared" si="106"/>
        <v>-2.2617137715419885E-2</v>
      </c>
      <c r="AG244" s="70"/>
      <c r="AH244" s="134">
        <f t="shared" si="97"/>
        <v>-1.247828860718006E-2</v>
      </c>
      <c r="AI244" s="134">
        <f t="shared" si="98"/>
        <v>0.44645573343648348</v>
      </c>
      <c r="AJ244" s="134">
        <f t="shared" si="99"/>
        <v>-0.96726826987286829</v>
      </c>
      <c r="AK244" s="134">
        <f t="shared" si="100"/>
        <v>9.2413792611268128E-2</v>
      </c>
      <c r="AL244" s="134">
        <f t="shared" si="101"/>
        <v>2.9761690560749807</v>
      </c>
      <c r="AM244" s="134">
        <f t="shared" si="102"/>
        <v>12.062590348278379</v>
      </c>
      <c r="AN244" s="134">
        <f t="shared" ref="AN244:AT259" si="111">$AU244+$AB$7*SIN(AO244)</f>
        <v>2.8313610940867955</v>
      </c>
      <c r="AO244" s="134">
        <f t="shared" si="111"/>
        <v>2.8253797727239021</v>
      </c>
      <c r="AP244" s="134">
        <f t="shared" si="111"/>
        <v>2.8365734869621617</v>
      </c>
      <c r="AQ244" s="134">
        <f t="shared" si="111"/>
        <v>2.815591576443107</v>
      </c>
      <c r="AR244" s="134">
        <f t="shared" si="111"/>
        <v>2.8548075690886088</v>
      </c>
      <c r="AS244" s="134">
        <f t="shared" si="111"/>
        <v>2.7810861553576891</v>
      </c>
      <c r="AT244" s="134">
        <f t="shared" si="111"/>
        <v>2.9183575471580938</v>
      </c>
      <c r="AU244" s="134">
        <f t="shared" si="104"/>
        <v>2.6568433443820707</v>
      </c>
    </row>
    <row r="245" spans="1:47" s="134" customFormat="1" ht="12.95" customHeight="1" x14ac:dyDescent="0.2">
      <c r="A245" s="69" t="s">
        <v>172</v>
      </c>
      <c r="B245" s="74"/>
      <c r="C245" s="72">
        <v>48127.449000000001</v>
      </c>
      <c r="D245" s="72"/>
      <c r="E245" s="69">
        <f t="shared" si="88"/>
        <v>2536.9973589893293</v>
      </c>
      <c r="F245" s="134">
        <f t="shared" si="108"/>
        <v>2537</v>
      </c>
      <c r="G245" s="134">
        <f t="shared" si="89"/>
        <v>-3.0268000045907684E-3</v>
      </c>
      <c r="I245" s="134">
        <f t="shared" si="110"/>
        <v>-3.0268000045907684E-3</v>
      </c>
      <c r="P245" s="134">
        <f t="shared" si="90"/>
        <v>1.1590337709199303E-2</v>
      </c>
      <c r="Q245" s="185">
        <f t="shared" si="91"/>
        <v>33108.949000000001</v>
      </c>
      <c r="S245" s="70">
        <v>0.1</v>
      </c>
      <c r="Z245" s="134">
        <f t="shared" si="92"/>
        <v>2537</v>
      </c>
      <c r="AA245" s="134">
        <f t="shared" si="93"/>
        <v>-8.8795089798075766E-4</v>
      </c>
      <c r="AB245" s="134">
        <f t="shared" si="94"/>
        <v>9.4514886025892919E-3</v>
      </c>
      <c r="AC245" s="134">
        <f t="shared" si="95"/>
        <v>-1.4617137713790071E-2</v>
      </c>
      <c r="AD245" s="134">
        <f t="shared" si="105"/>
        <v>-2.1388491066100107E-3</v>
      </c>
      <c r="AE245" s="134">
        <f t="shared" si="96"/>
        <v>4.5746755008464409E-7</v>
      </c>
      <c r="AF245" s="134">
        <f t="shared" si="106"/>
        <v>-1.4617137713790071E-2</v>
      </c>
      <c r="AG245" s="70"/>
      <c r="AH245" s="134">
        <f t="shared" si="97"/>
        <v>-1.247828860718006E-2</v>
      </c>
      <c r="AI245" s="134">
        <f t="shared" si="98"/>
        <v>0.44645573343648348</v>
      </c>
      <c r="AJ245" s="134">
        <f t="shared" si="99"/>
        <v>-0.96726826987286829</v>
      </c>
      <c r="AK245" s="134">
        <f t="shared" si="100"/>
        <v>9.2413792611268128E-2</v>
      </c>
      <c r="AL245" s="134">
        <f t="shared" si="101"/>
        <v>2.9761690560749807</v>
      </c>
      <c r="AM245" s="134">
        <f t="shared" si="102"/>
        <v>12.062590348278379</v>
      </c>
      <c r="AN245" s="134">
        <f t="shared" si="111"/>
        <v>2.8313610940867955</v>
      </c>
      <c r="AO245" s="134">
        <f t="shared" si="111"/>
        <v>2.8253797727239021</v>
      </c>
      <c r="AP245" s="134">
        <f t="shared" si="111"/>
        <v>2.8365734869621617</v>
      </c>
      <c r="AQ245" s="134">
        <f t="shared" si="111"/>
        <v>2.815591576443107</v>
      </c>
      <c r="AR245" s="134">
        <f t="shared" si="111"/>
        <v>2.8548075690886088</v>
      </c>
      <c r="AS245" s="134">
        <f t="shared" si="111"/>
        <v>2.7810861553576891</v>
      </c>
      <c r="AT245" s="134">
        <f t="shared" si="111"/>
        <v>2.9183575471580938</v>
      </c>
      <c r="AU245" s="134">
        <f t="shared" si="104"/>
        <v>2.6568433443820707</v>
      </c>
    </row>
    <row r="246" spans="1:47" s="134" customFormat="1" ht="12.95" customHeight="1" x14ac:dyDescent="0.2">
      <c r="A246" s="69" t="s">
        <v>172</v>
      </c>
      <c r="B246" s="74"/>
      <c r="C246" s="72">
        <v>48127.45</v>
      </c>
      <c r="D246" s="72"/>
      <c r="E246" s="69">
        <f t="shared" si="88"/>
        <v>2536.998231531506</v>
      </c>
      <c r="F246" s="134">
        <f t="shared" si="108"/>
        <v>2537</v>
      </c>
      <c r="G246" s="134">
        <f t="shared" si="89"/>
        <v>-2.0268000080250204E-3</v>
      </c>
      <c r="I246" s="134">
        <f t="shared" si="110"/>
        <v>-2.0268000080250204E-3</v>
      </c>
      <c r="P246" s="134">
        <f t="shared" si="90"/>
        <v>1.1590337709199303E-2</v>
      </c>
      <c r="Q246" s="185">
        <f t="shared" si="91"/>
        <v>33108.949999999997</v>
      </c>
      <c r="S246" s="70">
        <v>0.1</v>
      </c>
      <c r="Z246" s="134">
        <f t="shared" si="92"/>
        <v>2537</v>
      </c>
      <c r="AA246" s="134">
        <f t="shared" si="93"/>
        <v>-8.8795089798075766E-4</v>
      </c>
      <c r="AB246" s="134">
        <f t="shared" si="94"/>
        <v>1.045148859915504E-2</v>
      </c>
      <c r="AC246" s="134">
        <f t="shared" si="95"/>
        <v>-1.3617137717224323E-2</v>
      </c>
      <c r="AD246" s="134">
        <f t="shared" si="105"/>
        <v>-1.1388491100442627E-3</v>
      </c>
      <c r="AE246" s="134">
        <f t="shared" si="96"/>
        <v>1.2969772954486093E-7</v>
      </c>
      <c r="AF246" s="134">
        <f t="shared" si="106"/>
        <v>-1.3617137717224323E-2</v>
      </c>
      <c r="AG246" s="70"/>
      <c r="AH246" s="134">
        <f t="shared" si="97"/>
        <v>-1.247828860718006E-2</v>
      </c>
      <c r="AI246" s="134">
        <f t="shared" si="98"/>
        <v>0.44645573343648348</v>
      </c>
      <c r="AJ246" s="134">
        <f t="shared" si="99"/>
        <v>-0.96726826987286829</v>
      </c>
      <c r="AK246" s="134">
        <f t="shared" si="100"/>
        <v>9.2413792611268128E-2</v>
      </c>
      <c r="AL246" s="134">
        <f t="shared" si="101"/>
        <v>2.9761690560749807</v>
      </c>
      <c r="AM246" s="134">
        <f t="shared" si="102"/>
        <v>12.062590348278379</v>
      </c>
      <c r="AN246" s="134">
        <f t="shared" si="111"/>
        <v>2.8313610940867955</v>
      </c>
      <c r="AO246" s="134">
        <f t="shared" si="111"/>
        <v>2.8253797727239021</v>
      </c>
      <c r="AP246" s="134">
        <f t="shared" si="111"/>
        <v>2.8365734869621617</v>
      </c>
      <c r="AQ246" s="134">
        <f t="shared" si="111"/>
        <v>2.815591576443107</v>
      </c>
      <c r="AR246" s="134">
        <f t="shared" si="111"/>
        <v>2.8548075690886088</v>
      </c>
      <c r="AS246" s="134">
        <f t="shared" si="111"/>
        <v>2.7810861553576891</v>
      </c>
      <c r="AT246" s="134">
        <f t="shared" si="111"/>
        <v>2.9183575471580938</v>
      </c>
      <c r="AU246" s="134">
        <f t="shared" si="104"/>
        <v>2.6568433443820707</v>
      </c>
    </row>
    <row r="247" spans="1:47" s="134" customFormat="1" ht="12.95" customHeight="1" x14ac:dyDescent="0.2">
      <c r="A247" s="69" t="s">
        <v>172</v>
      </c>
      <c r="B247" s="74"/>
      <c r="C247" s="72">
        <v>48127.457000000002</v>
      </c>
      <c r="D247" s="72"/>
      <c r="E247" s="69">
        <f t="shared" si="88"/>
        <v>2537.0043393267674</v>
      </c>
      <c r="F247" s="134">
        <f t="shared" si="108"/>
        <v>2537</v>
      </c>
      <c r="G247" s="134">
        <f t="shared" si="89"/>
        <v>4.9731999970390461E-3</v>
      </c>
      <c r="I247" s="134">
        <f t="shared" si="110"/>
        <v>4.9731999970390461E-3</v>
      </c>
      <c r="P247" s="134">
        <f t="shared" si="90"/>
        <v>1.1590337709199303E-2</v>
      </c>
      <c r="Q247" s="185">
        <f t="shared" si="91"/>
        <v>33108.957000000002</v>
      </c>
      <c r="S247" s="70">
        <v>0.1</v>
      </c>
      <c r="Z247" s="134">
        <f t="shared" si="92"/>
        <v>2537</v>
      </c>
      <c r="AA247" s="134">
        <f t="shared" si="93"/>
        <v>-8.8795089798075766E-4</v>
      </c>
      <c r="AB247" s="134">
        <f t="shared" si="94"/>
        <v>1.7451488604219106E-2</v>
      </c>
      <c r="AC247" s="134">
        <f t="shared" si="95"/>
        <v>-6.6171377121602565E-3</v>
      </c>
      <c r="AD247" s="134">
        <f t="shared" si="105"/>
        <v>5.8611508950198038E-3</v>
      </c>
      <c r="AE247" s="134">
        <f t="shared" si="96"/>
        <v>3.4353089814191448E-6</v>
      </c>
      <c r="AF247" s="134">
        <f t="shared" si="106"/>
        <v>-6.6171377121602565E-3</v>
      </c>
      <c r="AG247" s="70"/>
      <c r="AH247" s="134">
        <f t="shared" si="97"/>
        <v>-1.247828860718006E-2</v>
      </c>
      <c r="AI247" s="134">
        <f t="shared" si="98"/>
        <v>0.44645573343648348</v>
      </c>
      <c r="AJ247" s="134">
        <f t="shared" si="99"/>
        <v>-0.96726826987286829</v>
      </c>
      <c r="AK247" s="134">
        <f t="shared" si="100"/>
        <v>9.2413792611268128E-2</v>
      </c>
      <c r="AL247" s="134">
        <f t="shared" si="101"/>
        <v>2.9761690560749807</v>
      </c>
      <c r="AM247" s="134">
        <f t="shared" si="102"/>
        <v>12.062590348278379</v>
      </c>
      <c r="AN247" s="134">
        <f t="shared" si="111"/>
        <v>2.8313610940867955</v>
      </c>
      <c r="AO247" s="134">
        <f t="shared" si="111"/>
        <v>2.8253797727239021</v>
      </c>
      <c r="AP247" s="134">
        <f t="shared" si="111"/>
        <v>2.8365734869621617</v>
      </c>
      <c r="AQ247" s="134">
        <f t="shared" si="111"/>
        <v>2.815591576443107</v>
      </c>
      <c r="AR247" s="134">
        <f t="shared" si="111"/>
        <v>2.8548075690886088</v>
      </c>
      <c r="AS247" s="134">
        <f t="shared" si="111"/>
        <v>2.7810861553576891</v>
      </c>
      <c r="AT247" s="134">
        <f t="shared" si="111"/>
        <v>2.9183575471580938</v>
      </c>
      <c r="AU247" s="134">
        <f t="shared" si="104"/>
        <v>2.6568433443820707</v>
      </c>
    </row>
    <row r="248" spans="1:47" s="134" customFormat="1" ht="12.95" customHeight="1" x14ac:dyDescent="0.2">
      <c r="A248" s="69" t="s">
        <v>172</v>
      </c>
      <c r="B248" s="74"/>
      <c r="C248" s="72">
        <v>48127.462</v>
      </c>
      <c r="D248" s="72"/>
      <c r="E248" s="69">
        <f t="shared" si="88"/>
        <v>2537.0087020376627</v>
      </c>
      <c r="F248" s="134">
        <f t="shared" si="108"/>
        <v>2537</v>
      </c>
      <c r="G248" s="134">
        <f t="shared" si="89"/>
        <v>9.9731999944197014E-3</v>
      </c>
      <c r="I248" s="134">
        <f t="shared" si="110"/>
        <v>9.9731999944197014E-3</v>
      </c>
      <c r="P248" s="134">
        <f t="shared" si="90"/>
        <v>1.1590337709199303E-2</v>
      </c>
      <c r="Q248" s="185">
        <f t="shared" si="91"/>
        <v>33108.962</v>
      </c>
      <c r="S248" s="70">
        <v>0.1</v>
      </c>
      <c r="Z248" s="134">
        <f t="shared" si="92"/>
        <v>2537</v>
      </c>
      <c r="AA248" s="134">
        <f t="shared" si="93"/>
        <v>-8.8795089798075766E-4</v>
      </c>
      <c r="AB248" s="134">
        <f t="shared" si="94"/>
        <v>2.2451488601599762E-2</v>
      </c>
      <c r="AC248" s="134">
        <f t="shared" si="95"/>
        <v>-1.6171377147796012E-3</v>
      </c>
      <c r="AD248" s="134">
        <f t="shared" si="105"/>
        <v>1.0861150892400459E-2</v>
      </c>
      <c r="AE248" s="134">
        <f t="shared" si="96"/>
        <v>1.1796459870749129E-5</v>
      </c>
      <c r="AF248" s="134">
        <f t="shared" si="106"/>
        <v>-1.6171377147796012E-3</v>
      </c>
      <c r="AG248" s="70"/>
      <c r="AH248" s="134">
        <f t="shared" si="97"/>
        <v>-1.247828860718006E-2</v>
      </c>
      <c r="AI248" s="134">
        <f t="shared" si="98"/>
        <v>0.44645573343648348</v>
      </c>
      <c r="AJ248" s="134">
        <f t="shared" si="99"/>
        <v>-0.96726826987286829</v>
      </c>
      <c r="AK248" s="134">
        <f t="shared" si="100"/>
        <v>9.2413792611268128E-2</v>
      </c>
      <c r="AL248" s="134">
        <f t="shared" si="101"/>
        <v>2.9761690560749807</v>
      </c>
      <c r="AM248" s="134">
        <f t="shared" si="102"/>
        <v>12.062590348278379</v>
      </c>
      <c r="AN248" s="134">
        <f t="shared" si="111"/>
        <v>2.8313610940867955</v>
      </c>
      <c r="AO248" s="134">
        <f t="shared" si="111"/>
        <v>2.8253797727239021</v>
      </c>
      <c r="AP248" s="134">
        <f t="shared" si="111"/>
        <v>2.8365734869621617</v>
      </c>
      <c r="AQ248" s="134">
        <f t="shared" si="111"/>
        <v>2.815591576443107</v>
      </c>
      <c r="AR248" s="134">
        <f t="shared" si="111"/>
        <v>2.8548075690886088</v>
      </c>
      <c r="AS248" s="134">
        <f t="shared" si="111"/>
        <v>2.7810861553576891</v>
      </c>
      <c r="AT248" s="134">
        <f t="shared" si="111"/>
        <v>2.9183575471580938</v>
      </c>
      <c r="AU248" s="134">
        <f t="shared" si="104"/>
        <v>2.6568433443820707</v>
      </c>
    </row>
    <row r="249" spans="1:47" s="134" customFormat="1" ht="12.95" customHeight="1" x14ac:dyDescent="0.2">
      <c r="A249" s="69" t="s">
        <v>172</v>
      </c>
      <c r="B249" s="74"/>
      <c r="C249" s="72">
        <v>48480.434999999998</v>
      </c>
      <c r="D249" s="72"/>
      <c r="E249" s="69">
        <f t="shared" si="88"/>
        <v>2844.9925327840233</v>
      </c>
      <c r="F249" s="134">
        <f t="shared" si="108"/>
        <v>2845</v>
      </c>
      <c r="G249" s="134">
        <f t="shared" si="89"/>
        <v>-8.5580000013578683E-3</v>
      </c>
      <c r="I249" s="134">
        <f t="shared" si="110"/>
        <v>-8.5580000013578683E-3</v>
      </c>
      <c r="P249" s="134">
        <f t="shared" si="90"/>
        <v>1.2487263773142909E-2</v>
      </c>
      <c r="Q249" s="185">
        <f t="shared" si="91"/>
        <v>33461.934999999998</v>
      </c>
      <c r="S249" s="70">
        <v>0.1</v>
      </c>
      <c r="Z249" s="134">
        <f t="shared" si="92"/>
        <v>2845</v>
      </c>
      <c r="AA249" s="134">
        <f t="shared" si="93"/>
        <v>-4.8519196704211766E-4</v>
      </c>
      <c r="AB249" s="134">
        <f t="shared" si="94"/>
        <v>4.4144557388271586E-3</v>
      </c>
      <c r="AC249" s="134">
        <f t="shared" si="95"/>
        <v>-2.1045263774500778E-2</v>
      </c>
      <c r="AD249" s="134">
        <f t="shared" si="105"/>
        <v>-8.0728080343157507E-3</v>
      </c>
      <c r="AE249" s="134">
        <f t="shared" si="96"/>
        <v>6.5170229558912938E-6</v>
      </c>
      <c r="AF249" s="134">
        <f t="shared" si="106"/>
        <v>-2.1045263774500778E-2</v>
      </c>
      <c r="AG249" s="70"/>
      <c r="AH249" s="134">
        <f t="shared" si="97"/>
        <v>-1.2972455740185027E-2</v>
      </c>
      <c r="AI249" s="134">
        <f t="shared" si="98"/>
        <v>0.44185338964370158</v>
      </c>
      <c r="AJ249" s="134">
        <f t="shared" si="99"/>
        <v>-0.98093258887405443</v>
      </c>
      <c r="AK249" s="134">
        <f t="shared" si="100"/>
        <v>5.8514318400834736E-2</v>
      </c>
      <c r="AL249" s="134">
        <f t="shared" si="101"/>
        <v>3.0371373945053981</v>
      </c>
      <c r="AM249" s="134">
        <f t="shared" si="102"/>
        <v>19.129541233403419</v>
      </c>
      <c r="AN249" s="134">
        <f t="shared" si="111"/>
        <v>2.9450199356609765</v>
      </c>
      <c r="AO249" s="134">
        <f t="shared" si="111"/>
        <v>2.9403139782817918</v>
      </c>
      <c r="AP249" s="134">
        <f t="shared" si="111"/>
        <v>2.9488648434035754</v>
      </c>
      <c r="AQ249" s="134">
        <f t="shared" si="111"/>
        <v>2.933316604269236</v>
      </c>
      <c r="AR249" s="134">
        <f t="shared" si="111"/>
        <v>2.961553149571686</v>
      </c>
      <c r="AS249" s="134">
        <f t="shared" si="111"/>
        <v>2.9101493978266166</v>
      </c>
      <c r="AT249" s="134">
        <f t="shared" si="111"/>
        <v>3.0033656070389272</v>
      </c>
      <c r="AU249" s="134">
        <f t="shared" si="104"/>
        <v>2.8328224192260234</v>
      </c>
    </row>
    <row r="250" spans="1:47" s="134" customFormat="1" ht="12.95" customHeight="1" x14ac:dyDescent="0.2">
      <c r="A250" s="69" t="s">
        <v>172</v>
      </c>
      <c r="B250" s="74"/>
      <c r="C250" s="72">
        <v>48535.421000000002</v>
      </c>
      <c r="D250" s="72"/>
      <c r="E250" s="69">
        <f t="shared" si="88"/>
        <v>2892.9701370693961</v>
      </c>
      <c r="F250" s="134">
        <f t="shared" si="108"/>
        <v>2893</v>
      </c>
      <c r="G250" s="134">
        <f t="shared" si="89"/>
        <v>-3.4225199997308664E-2</v>
      </c>
      <c r="I250" s="134">
        <f t="shared" si="110"/>
        <v>-3.4225199997308664E-2</v>
      </c>
      <c r="P250" s="134">
        <f t="shared" si="90"/>
        <v>1.2616701953019612E-2</v>
      </c>
      <c r="Q250" s="185">
        <f t="shared" si="91"/>
        <v>33516.921000000002</v>
      </c>
      <c r="S250" s="70">
        <v>0.1</v>
      </c>
      <c r="Z250" s="134">
        <f t="shared" si="92"/>
        <v>2893</v>
      </c>
      <c r="AA250" s="134">
        <f t="shared" si="93"/>
        <v>-4.1734593942674772E-4</v>
      </c>
      <c r="AB250" s="134">
        <f t="shared" si="94"/>
        <v>-2.1191152104862304E-2</v>
      </c>
      <c r="AC250" s="134">
        <f t="shared" si="95"/>
        <v>-4.684190195032828E-2</v>
      </c>
      <c r="AD250" s="134">
        <f t="shared" si="105"/>
        <v>-3.380785405788192E-2</v>
      </c>
      <c r="AE250" s="134">
        <f t="shared" si="96"/>
        <v>1.142970995999043E-4</v>
      </c>
      <c r="AF250" s="134">
        <f t="shared" si="106"/>
        <v>-4.684190195032828E-2</v>
      </c>
      <c r="AG250" s="70"/>
      <c r="AH250" s="134">
        <f t="shared" si="97"/>
        <v>-1.303404789244636E-2</v>
      </c>
      <c r="AI250" s="134">
        <f t="shared" si="98"/>
        <v>0.44132933002098773</v>
      </c>
      <c r="AJ250" s="134">
        <f t="shared" si="99"/>
        <v>-0.98271155254378173</v>
      </c>
      <c r="AK250" s="134">
        <f t="shared" si="100"/>
        <v>5.3278950959468309E-2</v>
      </c>
      <c r="AL250" s="134">
        <f t="shared" si="101"/>
        <v>3.0465128387877924</v>
      </c>
      <c r="AM250" s="134">
        <f t="shared" si="102"/>
        <v>21.019109912053629</v>
      </c>
      <c r="AN250" s="134">
        <f t="shared" si="111"/>
        <v>2.962592534836606</v>
      </c>
      <c r="AO250" s="134">
        <f t="shared" si="111"/>
        <v>2.9582003640159495</v>
      </c>
      <c r="AP250" s="134">
        <f t="shared" si="111"/>
        <v>2.966154376058856</v>
      </c>
      <c r="AQ250" s="134">
        <f t="shared" si="111"/>
        <v>2.9517414356014484</v>
      </c>
      <c r="AR250" s="134">
        <f t="shared" si="111"/>
        <v>2.9778309997607111</v>
      </c>
      <c r="AS250" s="134">
        <f t="shared" si="111"/>
        <v>2.9305095211515635</v>
      </c>
      <c r="AT250" s="134">
        <f t="shared" si="111"/>
        <v>3.016065271102736</v>
      </c>
      <c r="AU250" s="134">
        <f t="shared" si="104"/>
        <v>2.8602477295913147</v>
      </c>
    </row>
    <row r="251" spans="1:47" s="134" customFormat="1" ht="12.95" customHeight="1" x14ac:dyDescent="0.2">
      <c r="A251" s="69" t="s">
        <v>172</v>
      </c>
      <c r="B251" s="74"/>
      <c r="C251" s="72">
        <v>48535.432999999997</v>
      </c>
      <c r="D251" s="72"/>
      <c r="E251" s="69">
        <f t="shared" si="88"/>
        <v>2892.9806075755464</v>
      </c>
      <c r="F251" s="134">
        <f t="shared" si="108"/>
        <v>2893</v>
      </c>
      <c r="G251" s="134">
        <f t="shared" si="89"/>
        <v>-2.22252000021399E-2</v>
      </c>
      <c r="I251" s="134">
        <f t="shared" si="110"/>
        <v>-2.22252000021399E-2</v>
      </c>
      <c r="P251" s="134">
        <f t="shared" si="90"/>
        <v>1.2616701953019612E-2</v>
      </c>
      <c r="Q251" s="185">
        <f t="shared" si="91"/>
        <v>33516.932999999997</v>
      </c>
      <c r="S251" s="70">
        <v>0.1</v>
      </c>
      <c r="Z251" s="134">
        <f t="shared" si="92"/>
        <v>2893</v>
      </c>
      <c r="AA251" s="134">
        <f t="shared" si="93"/>
        <v>-4.1734593942674772E-4</v>
      </c>
      <c r="AB251" s="134">
        <f t="shared" si="94"/>
        <v>-9.19115210969354E-3</v>
      </c>
      <c r="AC251" s="134">
        <f t="shared" si="95"/>
        <v>-3.4841901955159515E-2</v>
      </c>
      <c r="AD251" s="134">
        <f t="shared" si="105"/>
        <v>-2.1807854062713152E-2</v>
      </c>
      <c r="AE251" s="134">
        <f t="shared" si="96"/>
        <v>4.7558249882059456E-5</v>
      </c>
      <c r="AF251" s="134">
        <f t="shared" si="106"/>
        <v>-3.4841901955159515E-2</v>
      </c>
      <c r="AG251" s="70"/>
      <c r="AH251" s="134">
        <f t="shared" si="97"/>
        <v>-1.303404789244636E-2</v>
      </c>
      <c r="AI251" s="134">
        <f t="shared" si="98"/>
        <v>0.44132933002098773</v>
      </c>
      <c r="AJ251" s="134">
        <f t="shared" si="99"/>
        <v>-0.98271155254378173</v>
      </c>
      <c r="AK251" s="134">
        <f t="shared" si="100"/>
        <v>5.3278950959468309E-2</v>
      </c>
      <c r="AL251" s="134">
        <f t="shared" si="101"/>
        <v>3.0465128387877924</v>
      </c>
      <c r="AM251" s="134">
        <f t="shared" si="102"/>
        <v>21.019109912053629</v>
      </c>
      <c r="AN251" s="134">
        <f t="shared" si="111"/>
        <v>2.962592534836606</v>
      </c>
      <c r="AO251" s="134">
        <f t="shared" si="111"/>
        <v>2.9582003640159495</v>
      </c>
      <c r="AP251" s="134">
        <f t="shared" si="111"/>
        <v>2.966154376058856</v>
      </c>
      <c r="AQ251" s="134">
        <f t="shared" si="111"/>
        <v>2.9517414356014484</v>
      </c>
      <c r="AR251" s="134">
        <f t="shared" si="111"/>
        <v>2.9778309997607111</v>
      </c>
      <c r="AS251" s="134">
        <f t="shared" si="111"/>
        <v>2.9305095211515635</v>
      </c>
      <c r="AT251" s="134">
        <f t="shared" si="111"/>
        <v>3.016065271102736</v>
      </c>
      <c r="AU251" s="134">
        <f t="shared" si="104"/>
        <v>2.8602477295913147</v>
      </c>
    </row>
    <row r="252" spans="1:47" s="134" customFormat="1" ht="12.95" customHeight="1" x14ac:dyDescent="0.2">
      <c r="A252" s="69" t="s">
        <v>173</v>
      </c>
      <c r="B252" s="74"/>
      <c r="C252" s="72">
        <v>48620.251400000001</v>
      </c>
      <c r="D252" s="72">
        <v>1E-3</v>
      </c>
      <c r="E252" s="69">
        <f t="shared" si="88"/>
        <v>2966.988239178469</v>
      </c>
      <c r="F252" s="134">
        <f t="shared" si="108"/>
        <v>2967</v>
      </c>
      <c r="G252" s="134">
        <f t="shared" si="89"/>
        <v>-1.3478799999575131E-2</v>
      </c>
      <c r="I252" s="134">
        <f t="shared" si="110"/>
        <v>-1.3478799999575131E-2</v>
      </c>
      <c r="P252" s="134">
        <f t="shared" si="90"/>
        <v>1.2810788286809486E-2</v>
      </c>
      <c r="Q252" s="185">
        <f t="shared" si="91"/>
        <v>33601.751400000001</v>
      </c>
      <c r="S252" s="70">
        <v>0.1</v>
      </c>
      <c r="Z252" s="134">
        <f t="shared" si="92"/>
        <v>2967</v>
      </c>
      <c r="AA252" s="134">
        <f t="shared" si="93"/>
        <v>-3.1014192193275746E-4</v>
      </c>
      <c r="AB252" s="134">
        <f t="shared" si="94"/>
        <v>-3.5786979083288727E-4</v>
      </c>
      <c r="AC252" s="134">
        <f t="shared" si="95"/>
        <v>-2.6289588286384617E-2</v>
      </c>
      <c r="AD252" s="134">
        <f t="shared" si="105"/>
        <v>-1.3168658077642373E-2</v>
      </c>
      <c r="AE252" s="134">
        <f t="shared" si="96"/>
        <v>1.7341355556585573E-5</v>
      </c>
      <c r="AF252" s="134">
        <f t="shared" si="106"/>
        <v>-2.6289588286384617E-2</v>
      </c>
      <c r="AG252" s="70"/>
      <c r="AH252" s="134">
        <f t="shared" si="97"/>
        <v>-1.3120930208742243E-2</v>
      </c>
      <c r="AI252" s="134">
        <f t="shared" si="98"/>
        <v>0.4406199821715141</v>
      </c>
      <c r="AJ252" s="134">
        <f t="shared" si="99"/>
        <v>-0.98527593702904714</v>
      </c>
      <c r="AK252" s="134">
        <f t="shared" si="100"/>
        <v>4.5227864910281815E-2</v>
      </c>
      <c r="AL252" s="134">
        <f t="shared" si="101"/>
        <v>3.0609145953088386</v>
      </c>
      <c r="AM252" s="134">
        <f t="shared" si="102"/>
        <v>24.776439840535211</v>
      </c>
      <c r="AN252" s="134">
        <f t="shared" si="111"/>
        <v>2.9896241554577423</v>
      </c>
      <c r="AO252" s="134">
        <f t="shared" si="111"/>
        <v>2.9857687888108306</v>
      </c>
      <c r="AP252" s="134">
        <f t="shared" si="111"/>
        <v>2.9927191009448491</v>
      </c>
      <c r="AQ252" s="134">
        <f t="shared" si="111"/>
        <v>2.9801838555864251</v>
      </c>
      <c r="AR252" s="134">
        <f t="shared" si="111"/>
        <v>3.0027746696076956</v>
      </c>
      <c r="AS252" s="134">
        <f t="shared" si="111"/>
        <v>2.9620021737257698</v>
      </c>
      <c r="AT252" s="134">
        <f t="shared" si="111"/>
        <v>3.0354182657998217</v>
      </c>
      <c r="AU252" s="134">
        <f t="shared" si="104"/>
        <v>2.902528416404472</v>
      </c>
    </row>
    <row r="253" spans="1:47" s="134" customFormat="1" ht="12.95" customHeight="1" x14ac:dyDescent="0.2">
      <c r="A253" s="69" t="s">
        <v>172</v>
      </c>
      <c r="B253" s="74"/>
      <c r="C253" s="72">
        <v>48833.432000000001</v>
      </c>
      <c r="D253" s="72"/>
      <c r="E253" s="69">
        <f t="shared" si="88"/>
        <v>3152.9973045426973</v>
      </c>
      <c r="F253" s="134">
        <f t="shared" si="108"/>
        <v>3153</v>
      </c>
      <c r="G253" s="134">
        <f t="shared" si="89"/>
        <v>-3.0891999995219521E-3</v>
      </c>
      <c r="I253" s="134">
        <f t="shared" si="110"/>
        <v>-3.0891999995219521E-3</v>
      </c>
      <c r="P253" s="134">
        <f t="shared" si="90"/>
        <v>1.3269357038219617E-2</v>
      </c>
      <c r="Q253" s="185">
        <f t="shared" si="91"/>
        <v>33814.932000000001</v>
      </c>
      <c r="S253" s="70">
        <v>0.1</v>
      </c>
      <c r="Z253" s="134">
        <f t="shared" si="92"/>
        <v>3153</v>
      </c>
      <c r="AA253" s="134">
        <f t="shared" si="93"/>
        <v>-2.6949004820499972E-5</v>
      </c>
      <c r="AB253" s="134">
        <f t="shared" si="94"/>
        <v>1.0207106043518165E-2</v>
      </c>
      <c r="AC253" s="134">
        <f t="shared" si="95"/>
        <v>-1.635855703774157E-2</v>
      </c>
      <c r="AD253" s="134">
        <f t="shared" si="105"/>
        <v>-3.0622509947014522E-3</v>
      </c>
      <c r="AE253" s="134">
        <f t="shared" si="96"/>
        <v>9.3773811545500346E-7</v>
      </c>
      <c r="AF253" s="134">
        <f t="shared" si="106"/>
        <v>-1.635855703774157E-2</v>
      </c>
      <c r="AG253" s="70"/>
      <c r="AH253" s="134">
        <f t="shared" si="97"/>
        <v>-1.3296306043040117E-2</v>
      </c>
      <c r="AI253" s="134">
        <f t="shared" si="98"/>
        <v>0.43935512524270814</v>
      </c>
      <c r="AJ253" s="134">
        <f t="shared" si="99"/>
        <v>-0.99078819971522558</v>
      </c>
      <c r="AK253" s="134">
        <f t="shared" si="100"/>
        <v>2.5077649780640421E-2</v>
      </c>
      <c r="AL253" s="134">
        <f t="shared" si="101"/>
        <v>3.0968924412844325</v>
      </c>
      <c r="AM253" s="134">
        <f t="shared" si="102"/>
        <v>44.735066515694989</v>
      </c>
      <c r="AN253" s="134">
        <f t="shared" si="111"/>
        <v>3.0573127262399726</v>
      </c>
      <c r="AO253" s="134">
        <f t="shared" si="111"/>
        <v>3.0550435139094052</v>
      </c>
      <c r="AP253" s="134">
        <f t="shared" si="111"/>
        <v>3.0591014632793994</v>
      </c>
      <c r="AQ253" s="134">
        <f t="shared" si="111"/>
        <v>3.0518437769479698</v>
      </c>
      <c r="AR253" s="134">
        <f t="shared" si="111"/>
        <v>3.0648211389967721</v>
      </c>
      <c r="AS253" s="134">
        <f t="shared" si="111"/>
        <v>3.0416059293451534</v>
      </c>
      <c r="AT253" s="134">
        <f t="shared" si="111"/>
        <v>3.0831057932031132</v>
      </c>
      <c r="AU253" s="134">
        <f t="shared" si="104"/>
        <v>3.0088014940699761</v>
      </c>
    </row>
    <row r="254" spans="1:47" s="134" customFormat="1" ht="12.95" customHeight="1" x14ac:dyDescent="0.2">
      <c r="A254" s="69" t="s">
        <v>174</v>
      </c>
      <c r="B254" s="74"/>
      <c r="C254" s="72">
        <v>48841.45</v>
      </c>
      <c r="D254" s="72">
        <v>5.0000000000000001E-3</v>
      </c>
      <c r="E254" s="69">
        <f t="shared" si="88"/>
        <v>3159.9933477384184</v>
      </c>
      <c r="F254" s="134">
        <f t="shared" si="108"/>
        <v>3160</v>
      </c>
      <c r="G254" s="134">
        <f t="shared" si="89"/>
        <v>-7.6240000053076074E-3</v>
      </c>
      <c r="I254" s="134">
        <f t="shared" si="110"/>
        <v>-7.6240000053076074E-3</v>
      </c>
      <c r="P254" s="134">
        <f t="shared" si="90"/>
        <v>1.3285797309753126E-2</v>
      </c>
      <c r="Q254" s="185">
        <f t="shared" si="91"/>
        <v>33822.949999999997</v>
      </c>
      <c r="S254" s="70">
        <v>0.1</v>
      </c>
      <c r="Z254" s="134">
        <f t="shared" si="92"/>
        <v>3160</v>
      </c>
      <c r="AA254" s="134">
        <f t="shared" si="93"/>
        <v>-1.591228499193964E-5</v>
      </c>
      <c r="AB254" s="134">
        <f t="shared" si="94"/>
        <v>5.6777095894374584E-3</v>
      </c>
      <c r="AC254" s="134">
        <f t="shared" si="95"/>
        <v>-2.0909797315060735E-2</v>
      </c>
      <c r="AD254" s="134">
        <f t="shared" si="105"/>
        <v>-7.6080877203156677E-3</v>
      </c>
      <c r="AE254" s="134">
        <f t="shared" si="96"/>
        <v>5.788299876001806E-6</v>
      </c>
      <c r="AF254" s="134">
        <f t="shared" si="106"/>
        <v>-2.0909797315060735E-2</v>
      </c>
      <c r="AG254" s="70"/>
      <c r="AH254" s="134">
        <f t="shared" si="97"/>
        <v>-1.3301709594745066E-2</v>
      </c>
      <c r="AI254" s="134">
        <f t="shared" si="98"/>
        <v>0.43932179971603347</v>
      </c>
      <c r="AJ254" s="134">
        <f t="shared" si="99"/>
        <v>-0.99097001318067379</v>
      </c>
      <c r="AK254" s="134">
        <f t="shared" si="100"/>
        <v>2.4321180819856757E-2</v>
      </c>
      <c r="AL254" s="134">
        <f t="shared" si="101"/>
        <v>3.0982416846253775</v>
      </c>
      <c r="AM254" s="134">
        <f t="shared" si="102"/>
        <v>46.127844894972554</v>
      </c>
      <c r="AN254" s="134">
        <f t="shared" si="111"/>
        <v>3.0598545871437861</v>
      </c>
      <c r="AO254" s="134">
        <f t="shared" si="111"/>
        <v>3.0576503601267162</v>
      </c>
      <c r="AP254" s="134">
        <f t="shared" si="111"/>
        <v>3.0615912604457134</v>
      </c>
      <c r="AQ254" s="134">
        <f t="shared" si="111"/>
        <v>3.0545444736423817</v>
      </c>
      <c r="AR254" s="134">
        <f t="shared" si="111"/>
        <v>3.0671421242843864</v>
      </c>
      <c r="AS254" s="134">
        <f t="shared" si="111"/>
        <v>3.0446114470856309</v>
      </c>
      <c r="AT254" s="134">
        <f t="shared" si="111"/>
        <v>3.0848799349467644</v>
      </c>
      <c r="AU254" s="134">
        <f t="shared" si="104"/>
        <v>3.0128010184982479</v>
      </c>
    </row>
    <row r="255" spans="1:47" s="134" customFormat="1" ht="12.95" customHeight="1" x14ac:dyDescent="0.2">
      <c r="A255" s="69" t="s">
        <v>174</v>
      </c>
      <c r="B255" s="74"/>
      <c r="C255" s="72">
        <v>48872.394</v>
      </c>
      <c r="D255" s="72">
        <v>4.0000000000000001E-3</v>
      </c>
      <c r="E255" s="69">
        <f t="shared" si="88"/>
        <v>3186.9932929427723</v>
      </c>
      <c r="F255" s="134">
        <f t="shared" si="108"/>
        <v>3187</v>
      </c>
      <c r="G255" s="134">
        <f t="shared" si="89"/>
        <v>-7.6868000032845885E-3</v>
      </c>
      <c r="I255" s="134">
        <f t="shared" si="110"/>
        <v>-7.6868000032845885E-3</v>
      </c>
      <c r="P255" s="134">
        <f t="shared" si="90"/>
        <v>1.3348654166521937E-2</v>
      </c>
      <c r="Q255" s="185">
        <f t="shared" si="91"/>
        <v>33853.894</v>
      </c>
      <c r="S255" s="70">
        <v>0.1</v>
      </c>
      <c r="Z255" s="134">
        <f t="shared" si="92"/>
        <v>3187</v>
      </c>
      <c r="AA255" s="134">
        <f t="shared" si="93"/>
        <v>2.6913318815994375E-5</v>
      </c>
      <c r="AB255" s="134">
        <f t="shared" si="94"/>
        <v>5.6349408444213538E-3</v>
      </c>
      <c r="AC255" s="134">
        <f t="shared" si="95"/>
        <v>-2.1035454169806525E-2</v>
      </c>
      <c r="AD255" s="134">
        <f t="shared" si="105"/>
        <v>-7.7137133221005828E-3</v>
      </c>
      <c r="AE255" s="134">
        <f t="shared" si="96"/>
        <v>5.9501373215552015E-6</v>
      </c>
      <c r="AF255" s="134">
        <f t="shared" si="106"/>
        <v>-2.1035454169806525E-2</v>
      </c>
      <c r="AG255" s="70"/>
      <c r="AH255" s="134">
        <f t="shared" si="97"/>
        <v>-1.3321740847705942E-2</v>
      </c>
      <c r="AI255" s="134">
        <f t="shared" si="98"/>
        <v>0.43920287215078146</v>
      </c>
      <c r="AJ255" s="134">
        <f t="shared" si="99"/>
        <v>-0.99165407826159324</v>
      </c>
      <c r="AK255" s="134">
        <f t="shared" si="100"/>
        <v>2.1404333818343956E-2</v>
      </c>
      <c r="AL255" s="134">
        <f t="shared" si="101"/>
        <v>3.1034434761426408</v>
      </c>
      <c r="AM255" s="134">
        <f t="shared" si="102"/>
        <v>52.419411583115881</v>
      </c>
      <c r="AN255" s="134">
        <f t="shared" si="111"/>
        <v>3.0696560493049674</v>
      </c>
      <c r="AO255" s="134">
        <f t="shared" si="111"/>
        <v>3.0677052518644836</v>
      </c>
      <c r="AP255" s="134">
        <f t="shared" si="111"/>
        <v>3.0711904038197093</v>
      </c>
      <c r="AQ255" s="134">
        <f t="shared" si="111"/>
        <v>3.064963456671745</v>
      </c>
      <c r="AR255" s="134">
        <f t="shared" si="111"/>
        <v>3.0760872567192274</v>
      </c>
      <c r="AS255" s="134">
        <f t="shared" si="111"/>
        <v>3.0562091239581424</v>
      </c>
      <c r="AT255" s="134">
        <f t="shared" si="111"/>
        <v>3.091712570486925</v>
      </c>
      <c r="AU255" s="134">
        <f t="shared" si="104"/>
        <v>3.0282277555787243</v>
      </c>
    </row>
    <row r="256" spans="1:47" s="134" customFormat="1" ht="12.95" customHeight="1" x14ac:dyDescent="0.2">
      <c r="A256" s="69" t="s">
        <v>174</v>
      </c>
      <c r="B256" s="74"/>
      <c r="C256" s="72">
        <v>48934.273999999998</v>
      </c>
      <c r="D256" s="72">
        <v>6.0000000000000001E-3</v>
      </c>
      <c r="E256" s="69">
        <f t="shared" si="88"/>
        <v>3240.9862030140357</v>
      </c>
      <c r="F256" s="134">
        <f t="shared" si="108"/>
        <v>3241</v>
      </c>
      <c r="G256" s="134">
        <f t="shared" si="89"/>
        <v>-1.5812400008144323E-2</v>
      </c>
      <c r="I256" s="134">
        <f t="shared" si="110"/>
        <v>-1.5812400008144323E-2</v>
      </c>
      <c r="P256" s="134">
        <f t="shared" si="90"/>
        <v>1.3471720518245574E-2</v>
      </c>
      <c r="Q256" s="185">
        <f t="shared" si="91"/>
        <v>33915.773999999998</v>
      </c>
      <c r="S256" s="70">
        <v>0.1</v>
      </c>
      <c r="Z256" s="134">
        <f t="shared" si="92"/>
        <v>3241</v>
      </c>
      <c r="AA256" s="134">
        <f t="shared" si="93"/>
        <v>1.1377864625111006E-4</v>
      </c>
      <c r="AB256" s="134">
        <f t="shared" si="94"/>
        <v>-2.4544581361498584E-3</v>
      </c>
      <c r="AC256" s="134">
        <f t="shared" si="95"/>
        <v>-2.9284120526389897E-2</v>
      </c>
      <c r="AD256" s="134">
        <f t="shared" si="105"/>
        <v>-1.5926178654395433E-2</v>
      </c>
      <c r="AE256" s="134">
        <f t="shared" si="96"/>
        <v>2.5364316653172074E-5</v>
      </c>
      <c r="AF256" s="134">
        <f t="shared" si="106"/>
        <v>-2.9284120526389897E-2</v>
      </c>
      <c r="AG256" s="70"/>
      <c r="AH256" s="134">
        <f t="shared" si="97"/>
        <v>-1.3357941871994464E-2</v>
      </c>
      <c r="AI256" s="134">
        <f t="shared" si="98"/>
        <v>0.43901069940242088</v>
      </c>
      <c r="AJ256" s="134">
        <f t="shared" si="99"/>
        <v>-0.99294050064407091</v>
      </c>
      <c r="AK256" s="134">
        <f t="shared" si="100"/>
        <v>1.557461797858337E-2</v>
      </c>
      <c r="AL256" s="134">
        <f t="shared" si="101"/>
        <v>3.1138370113325275</v>
      </c>
      <c r="AM256" s="134">
        <f t="shared" si="102"/>
        <v>72.052795026990111</v>
      </c>
      <c r="AN256" s="134">
        <f t="shared" si="111"/>
        <v>3.0892471475582504</v>
      </c>
      <c r="AO256" s="134">
        <f t="shared" si="111"/>
        <v>3.0878147319942295</v>
      </c>
      <c r="AP256" s="134">
        <f t="shared" si="111"/>
        <v>3.0903706449013488</v>
      </c>
      <c r="AQ256" s="134">
        <f t="shared" si="111"/>
        <v>3.0858097882142692</v>
      </c>
      <c r="AR256" s="134">
        <f t="shared" si="111"/>
        <v>3.093947582794458</v>
      </c>
      <c r="AS256" s="134">
        <f t="shared" si="111"/>
        <v>3.0794250080836232</v>
      </c>
      <c r="AT256" s="134">
        <f t="shared" si="111"/>
        <v>3.1053345661296143</v>
      </c>
      <c r="AU256" s="134">
        <f t="shared" si="104"/>
        <v>3.059081229739677</v>
      </c>
    </row>
    <row r="257" spans="1:47" s="134" customFormat="1" ht="12.95" customHeight="1" x14ac:dyDescent="0.2">
      <c r="A257" s="69" t="s">
        <v>172</v>
      </c>
      <c r="B257" s="74"/>
      <c r="C257" s="72">
        <v>49218.498</v>
      </c>
      <c r="D257" s="72"/>
      <c r="E257" s="69">
        <f t="shared" si="88"/>
        <v>3488.983631457726</v>
      </c>
      <c r="F257" s="134">
        <f t="shared" si="108"/>
        <v>3489</v>
      </c>
      <c r="G257" s="134">
        <f t="shared" si="89"/>
        <v>-1.8759600003249943E-2</v>
      </c>
      <c r="I257" s="134">
        <f t="shared" si="110"/>
        <v>-1.8759600003249943E-2</v>
      </c>
      <c r="P257" s="134">
        <f t="shared" si="90"/>
        <v>1.3991583358438572E-2</v>
      </c>
      <c r="Q257" s="185">
        <f t="shared" si="91"/>
        <v>34199.998</v>
      </c>
      <c r="S257" s="70">
        <v>0.1</v>
      </c>
      <c r="Z257" s="134">
        <f t="shared" si="92"/>
        <v>3489</v>
      </c>
      <c r="AA257" s="134">
        <f t="shared" si="93"/>
        <v>5.3343156828740065E-4</v>
      </c>
      <c r="AB257" s="134">
        <f t="shared" si="94"/>
        <v>-5.3014482130987715E-3</v>
      </c>
      <c r="AC257" s="134">
        <f t="shared" si="95"/>
        <v>-3.2751183361688516E-2</v>
      </c>
      <c r="AD257" s="134">
        <f t="shared" si="105"/>
        <v>-1.9293031571537344E-2</v>
      </c>
      <c r="AE257" s="134">
        <f t="shared" si="96"/>
        <v>3.7222106722033673E-5</v>
      </c>
      <c r="AF257" s="134">
        <f t="shared" si="106"/>
        <v>-3.2751183361688516E-2</v>
      </c>
      <c r="AG257" s="70"/>
      <c r="AH257" s="134">
        <f t="shared" si="97"/>
        <v>-1.3458151790151172E-2</v>
      </c>
      <c r="AI257" s="134">
        <f t="shared" si="98"/>
        <v>0.43890571812553081</v>
      </c>
      <c r="AJ257" s="134">
        <f t="shared" si="99"/>
        <v>-0.99746402366361597</v>
      </c>
      <c r="AK257" s="134">
        <f t="shared" si="100"/>
        <v>-1.1170092117508931E-2</v>
      </c>
      <c r="AL257" s="134">
        <f t="shared" si="101"/>
        <v>-3.1216875909299042</v>
      </c>
      <c r="AM257" s="134">
        <f t="shared" si="102"/>
        <v>-100.47363318985032</v>
      </c>
      <c r="AN257" s="134">
        <f t="shared" si="111"/>
        <v>3.1791354220857739</v>
      </c>
      <c r="AO257" s="134">
        <f t="shared" si="111"/>
        <v>3.1801678543895266</v>
      </c>
      <c r="AP257" s="134">
        <f t="shared" si="111"/>
        <v>3.1783268801044793</v>
      </c>
      <c r="AQ257" s="134">
        <f t="shared" si="111"/>
        <v>3.1816096912667349</v>
      </c>
      <c r="AR257" s="134">
        <f t="shared" si="111"/>
        <v>3.1757560860161127</v>
      </c>
      <c r="AS257" s="134">
        <f t="shared" si="111"/>
        <v>3.1861946414195002</v>
      </c>
      <c r="AT257" s="134">
        <f t="shared" si="111"/>
        <v>3.1675825420174943</v>
      </c>
      <c r="AU257" s="134">
        <f t="shared" si="104"/>
        <v>3.2007786666270155</v>
      </c>
    </row>
    <row r="258" spans="1:47" s="134" customFormat="1" ht="12.95" customHeight="1" x14ac:dyDescent="0.2">
      <c r="A258" s="69" t="s">
        <v>172</v>
      </c>
      <c r="B258" s="74"/>
      <c r="C258" s="72">
        <v>49218.504999999997</v>
      </c>
      <c r="D258" s="72"/>
      <c r="E258" s="69">
        <f t="shared" si="88"/>
        <v>3488.9897392529811</v>
      </c>
      <c r="F258" s="134">
        <f t="shared" si="108"/>
        <v>3489</v>
      </c>
      <c r="G258" s="134">
        <f t="shared" si="89"/>
        <v>-1.1759600005461834E-2</v>
      </c>
      <c r="I258" s="134">
        <f t="shared" si="110"/>
        <v>-1.1759600005461834E-2</v>
      </c>
      <c r="P258" s="134">
        <f t="shared" si="90"/>
        <v>1.3991583358438572E-2</v>
      </c>
      <c r="Q258" s="185">
        <f t="shared" si="91"/>
        <v>34200.004999999997</v>
      </c>
      <c r="S258" s="70">
        <v>0.1</v>
      </c>
      <c r="Z258" s="134">
        <f t="shared" si="92"/>
        <v>3489</v>
      </c>
      <c r="AA258" s="134">
        <f t="shared" si="93"/>
        <v>5.3343156828740065E-4</v>
      </c>
      <c r="AB258" s="134">
        <f t="shared" si="94"/>
        <v>1.6985517846893373E-3</v>
      </c>
      <c r="AC258" s="134">
        <f t="shared" si="95"/>
        <v>-2.5751183363900407E-2</v>
      </c>
      <c r="AD258" s="134">
        <f t="shared" si="105"/>
        <v>-1.2293031573749235E-2</v>
      </c>
      <c r="AE258" s="134">
        <f t="shared" si="96"/>
        <v>1.5111862527319561E-5</v>
      </c>
      <c r="AF258" s="134">
        <f t="shared" si="106"/>
        <v>-2.5751183363900407E-2</v>
      </c>
      <c r="AG258" s="70"/>
      <c r="AH258" s="134">
        <f t="shared" si="97"/>
        <v>-1.3458151790151172E-2</v>
      </c>
      <c r="AI258" s="134">
        <f t="shared" si="98"/>
        <v>0.43890571812553081</v>
      </c>
      <c r="AJ258" s="134">
        <f t="shared" si="99"/>
        <v>-0.99746402366361597</v>
      </c>
      <c r="AK258" s="134">
        <f t="shared" si="100"/>
        <v>-1.1170092117508931E-2</v>
      </c>
      <c r="AL258" s="134">
        <f t="shared" si="101"/>
        <v>-3.1216875909299042</v>
      </c>
      <c r="AM258" s="134">
        <f t="shared" si="102"/>
        <v>-100.47363318985032</v>
      </c>
      <c r="AN258" s="134">
        <f t="shared" si="111"/>
        <v>3.1791354220857739</v>
      </c>
      <c r="AO258" s="134">
        <f t="shared" si="111"/>
        <v>3.1801678543895266</v>
      </c>
      <c r="AP258" s="134">
        <f t="shared" si="111"/>
        <v>3.1783268801044793</v>
      </c>
      <c r="AQ258" s="134">
        <f t="shared" si="111"/>
        <v>3.1816096912667349</v>
      </c>
      <c r="AR258" s="134">
        <f t="shared" si="111"/>
        <v>3.1757560860161127</v>
      </c>
      <c r="AS258" s="134">
        <f t="shared" si="111"/>
        <v>3.1861946414195002</v>
      </c>
      <c r="AT258" s="134">
        <f t="shared" si="111"/>
        <v>3.1675825420174943</v>
      </c>
      <c r="AU258" s="134">
        <f t="shared" si="104"/>
        <v>3.2007786666270155</v>
      </c>
    </row>
    <row r="259" spans="1:47" s="134" customFormat="1" ht="12.95" customHeight="1" x14ac:dyDescent="0.2">
      <c r="A259" s="69" t="s">
        <v>172</v>
      </c>
      <c r="B259" s="74"/>
      <c r="C259" s="72">
        <v>49218.512000000002</v>
      </c>
      <c r="D259" s="72"/>
      <c r="E259" s="69">
        <f t="shared" si="88"/>
        <v>3488.995847048242</v>
      </c>
      <c r="F259" s="134">
        <f t="shared" si="108"/>
        <v>3489</v>
      </c>
      <c r="G259" s="134">
        <f t="shared" si="89"/>
        <v>-4.7596000003977679E-3</v>
      </c>
      <c r="I259" s="134">
        <f t="shared" si="110"/>
        <v>-4.7596000003977679E-3</v>
      </c>
      <c r="P259" s="134">
        <f t="shared" si="90"/>
        <v>1.3991583358438572E-2</v>
      </c>
      <c r="Q259" s="185">
        <f t="shared" si="91"/>
        <v>34200.012000000002</v>
      </c>
      <c r="S259" s="70">
        <v>0.1</v>
      </c>
      <c r="Z259" s="134">
        <f t="shared" si="92"/>
        <v>3489</v>
      </c>
      <c r="AA259" s="134">
        <f t="shared" si="93"/>
        <v>5.3343156828740065E-4</v>
      </c>
      <c r="AB259" s="134">
        <f t="shared" si="94"/>
        <v>8.6985517897534038E-3</v>
      </c>
      <c r="AC259" s="134">
        <f t="shared" si="95"/>
        <v>-1.875118335883634E-2</v>
      </c>
      <c r="AD259" s="134">
        <f t="shared" si="105"/>
        <v>-5.2930315686851685E-3</v>
      </c>
      <c r="AE259" s="134">
        <f t="shared" si="96"/>
        <v>2.8016183187097778E-6</v>
      </c>
      <c r="AF259" s="134">
        <f t="shared" si="106"/>
        <v>-1.875118335883634E-2</v>
      </c>
      <c r="AG259" s="70"/>
      <c r="AH259" s="134">
        <f t="shared" si="97"/>
        <v>-1.3458151790151172E-2</v>
      </c>
      <c r="AI259" s="134">
        <f t="shared" si="98"/>
        <v>0.43890571812553081</v>
      </c>
      <c r="AJ259" s="134">
        <f t="shared" si="99"/>
        <v>-0.99746402366361597</v>
      </c>
      <c r="AK259" s="134">
        <f t="shared" si="100"/>
        <v>-1.1170092117508931E-2</v>
      </c>
      <c r="AL259" s="134">
        <f t="shared" si="101"/>
        <v>-3.1216875909299042</v>
      </c>
      <c r="AM259" s="134">
        <f t="shared" si="102"/>
        <v>-100.47363318985032</v>
      </c>
      <c r="AN259" s="134">
        <f t="shared" si="111"/>
        <v>3.1791354220857739</v>
      </c>
      <c r="AO259" s="134">
        <f t="shared" si="111"/>
        <v>3.1801678543895266</v>
      </c>
      <c r="AP259" s="134">
        <f t="shared" si="111"/>
        <v>3.1783268801044793</v>
      </c>
      <c r="AQ259" s="134">
        <f t="shared" si="111"/>
        <v>3.1816096912667349</v>
      </c>
      <c r="AR259" s="134">
        <f t="shared" si="111"/>
        <v>3.1757560860161127</v>
      </c>
      <c r="AS259" s="134">
        <f t="shared" si="111"/>
        <v>3.1861946414195002</v>
      </c>
      <c r="AT259" s="134">
        <f t="shared" si="111"/>
        <v>3.1675825420174943</v>
      </c>
      <c r="AU259" s="134">
        <f t="shared" si="104"/>
        <v>3.2007786666270155</v>
      </c>
    </row>
    <row r="260" spans="1:47" s="134" customFormat="1" ht="12.95" customHeight="1" x14ac:dyDescent="0.2">
      <c r="A260" s="69" t="s">
        <v>172</v>
      </c>
      <c r="B260" s="74"/>
      <c r="C260" s="72">
        <v>49555.461000000003</v>
      </c>
      <c r="D260" s="72"/>
      <c r="E260" s="69">
        <f t="shared" si="88"/>
        <v>3782.9980619093112</v>
      </c>
      <c r="F260" s="134">
        <f t="shared" si="108"/>
        <v>3783</v>
      </c>
      <c r="G260" s="134">
        <f t="shared" si="89"/>
        <v>-2.2211999967112206E-3</v>
      </c>
      <c r="I260" s="134">
        <f t="shared" si="110"/>
        <v>-2.2211999967112206E-3</v>
      </c>
      <c r="P260" s="134">
        <f t="shared" si="90"/>
        <v>1.4511427055025592E-2</v>
      </c>
      <c r="Q260" s="185">
        <f t="shared" si="91"/>
        <v>34536.961000000003</v>
      </c>
      <c r="S260" s="70">
        <v>0.1</v>
      </c>
      <c r="Z260" s="134">
        <f t="shared" si="92"/>
        <v>3783</v>
      </c>
      <c r="AA260" s="134">
        <f t="shared" si="93"/>
        <v>1.0755069161847534E-3</v>
      </c>
      <c r="AB260" s="134">
        <f t="shared" si="94"/>
        <v>1.1214720142129618E-2</v>
      </c>
      <c r="AC260" s="134">
        <f t="shared" si="95"/>
        <v>-1.6732627051736813E-2</v>
      </c>
      <c r="AD260" s="134">
        <f t="shared" si="105"/>
        <v>-3.296706912895974E-3</v>
      </c>
      <c r="AE260" s="134">
        <f t="shared" si="96"/>
        <v>1.0868276469536105E-6</v>
      </c>
      <c r="AF260" s="134">
        <f t="shared" si="106"/>
        <v>-1.6732627051736813E-2</v>
      </c>
      <c r="AG260" s="70"/>
      <c r="AH260" s="134">
        <f t="shared" si="97"/>
        <v>-1.3435920138840839E-2</v>
      </c>
      <c r="AI260" s="134">
        <f t="shared" si="98"/>
        <v>0.44044171996977033</v>
      </c>
      <c r="AJ260" s="134">
        <f t="shared" si="99"/>
        <v>-0.99989484495134262</v>
      </c>
      <c r="AK260" s="134">
        <f t="shared" si="100"/>
        <v>-4.2966211838499968E-2</v>
      </c>
      <c r="AL260" s="134">
        <f t="shared" si="101"/>
        <v>-3.0649570880828585</v>
      </c>
      <c r="AM260" s="134">
        <f t="shared" si="102"/>
        <v>-26.084769597093722</v>
      </c>
      <c r="AN260" s="134">
        <f t="shared" ref="AN260:AT275" si="112">$AU260+$AB$7*SIN(AO260)</f>
        <v>3.2859660373047133</v>
      </c>
      <c r="AO260" s="134">
        <f t="shared" si="112"/>
        <v>3.2896595543350795</v>
      </c>
      <c r="AP260" s="134">
        <f t="shared" si="112"/>
        <v>3.2830085956926442</v>
      </c>
      <c r="AQ260" s="134">
        <f t="shared" si="112"/>
        <v>3.2949897999434832</v>
      </c>
      <c r="AR260" s="134">
        <f t="shared" si="112"/>
        <v>3.2734213718207359</v>
      </c>
      <c r="AS260" s="134">
        <f t="shared" si="112"/>
        <v>3.3123000775441924</v>
      </c>
      <c r="AT260" s="134">
        <f t="shared" si="112"/>
        <v>3.2423655266992393</v>
      </c>
      <c r="AU260" s="134">
        <f t="shared" si="104"/>
        <v>3.3687586926144251</v>
      </c>
    </row>
    <row r="261" spans="1:47" s="134" customFormat="1" ht="12.95" customHeight="1" x14ac:dyDescent="0.2">
      <c r="A261" s="69" t="s">
        <v>172</v>
      </c>
      <c r="B261" s="74"/>
      <c r="C261" s="72">
        <v>49555.470999999998</v>
      </c>
      <c r="D261" s="72"/>
      <c r="E261" s="69">
        <f t="shared" si="88"/>
        <v>3783.0067873311023</v>
      </c>
      <c r="F261" s="134">
        <f t="shared" si="108"/>
        <v>3783</v>
      </c>
      <c r="G261" s="134">
        <f t="shared" si="89"/>
        <v>7.7787999980500899E-3</v>
      </c>
      <c r="I261" s="134">
        <f t="shared" si="110"/>
        <v>7.7787999980500899E-3</v>
      </c>
      <c r="P261" s="134">
        <f t="shared" si="90"/>
        <v>1.4511427055025592E-2</v>
      </c>
      <c r="Q261" s="185">
        <f t="shared" si="91"/>
        <v>34536.970999999998</v>
      </c>
      <c r="S261" s="70">
        <v>0.1</v>
      </c>
      <c r="Z261" s="134">
        <f t="shared" si="92"/>
        <v>3783</v>
      </c>
      <c r="AA261" s="134">
        <f t="shared" si="93"/>
        <v>1.0755069161847534E-3</v>
      </c>
      <c r="AB261" s="134">
        <f t="shared" si="94"/>
        <v>2.1214720136890929E-2</v>
      </c>
      <c r="AC261" s="134">
        <f t="shared" si="95"/>
        <v>-6.7326270569755022E-3</v>
      </c>
      <c r="AD261" s="134">
        <f t="shared" si="105"/>
        <v>6.7032930818653365E-3</v>
      </c>
      <c r="AE261" s="134">
        <f t="shared" si="96"/>
        <v>4.4934138141383683E-6</v>
      </c>
      <c r="AF261" s="134">
        <f t="shared" si="106"/>
        <v>-6.7326270569755022E-3</v>
      </c>
      <c r="AG261" s="70"/>
      <c r="AH261" s="134">
        <f t="shared" si="97"/>
        <v>-1.3435920138840839E-2</v>
      </c>
      <c r="AI261" s="134">
        <f t="shared" si="98"/>
        <v>0.44044171996977033</v>
      </c>
      <c r="AJ261" s="134">
        <f t="shared" si="99"/>
        <v>-0.99989484495134262</v>
      </c>
      <c r="AK261" s="134">
        <f t="shared" si="100"/>
        <v>-4.2966211838499968E-2</v>
      </c>
      <c r="AL261" s="134">
        <f t="shared" si="101"/>
        <v>-3.0649570880828585</v>
      </c>
      <c r="AM261" s="134">
        <f t="shared" si="102"/>
        <v>-26.084769597093722</v>
      </c>
      <c r="AN261" s="134">
        <f t="shared" si="112"/>
        <v>3.2859660373047133</v>
      </c>
      <c r="AO261" s="134">
        <f t="shared" si="112"/>
        <v>3.2896595543350795</v>
      </c>
      <c r="AP261" s="134">
        <f t="shared" si="112"/>
        <v>3.2830085956926442</v>
      </c>
      <c r="AQ261" s="134">
        <f t="shared" si="112"/>
        <v>3.2949897999434832</v>
      </c>
      <c r="AR261" s="134">
        <f t="shared" si="112"/>
        <v>3.2734213718207359</v>
      </c>
      <c r="AS261" s="134">
        <f t="shared" si="112"/>
        <v>3.3123000775441924</v>
      </c>
      <c r="AT261" s="134">
        <f t="shared" si="112"/>
        <v>3.2423655266992393</v>
      </c>
      <c r="AU261" s="134">
        <f t="shared" si="104"/>
        <v>3.3687586926144251</v>
      </c>
    </row>
    <row r="262" spans="1:47" s="134" customFormat="1" ht="12.95" customHeight="1" x14ac:dyDescent="0.2">
      <c r="A262" s="69" t="s">
        <v>175</v>
      </c>
      <c r="B262" s="74"/>
      <c r="C262" s="72">
        <v>49571.491000000002</v>
      </c>
      <c r="D262" s="72"/>
      <c r="E262" s="69">
        <f t="shared" si="88"/>
        <v>3796.9849130476809</v>
      </c>
      <c r="F262" s="134">
        <f t="shared" si="108"/>
        <v>3797</v>
      </c>
      <c r="G262" s="134">
        <f t="shared" si="89"/>
        <v>-1.7290800002228934E-2</v>
      </c>
      <c r="I262" s="134">
        <f t="shared" si="110"/>
        <v>-1.7290800002228934E-2</v>
      </c>
      <c r="P262" s="134">
        <f t="shared" si="90"/>
        <v>1.4533571680429945E-2</v>
      </c>
      <c r="Q262" s="185">
        <f t="shared" si="91"/>
        <v>34552.991000000002</v>
      </c>
      <c r="S262" s="70">
        <v>0.1</v>
      </c>
      <c r="Z262" s="134">
        <f t="shared" si="92"/>
        <v>3797</v>
      </c>
      <c r="AA262" s="134">
        <f t="shared" si="93"/>
        <v>1.1025588272749916E-3</v>
      </c>
      <c r="AB262" s="134">
        <f t="shared" si="94"/>
        <v>-3.8597871490739805E-3</v>
      </c>
      <c r="AC262" s="134">
        <f t="shared" si="95"/>
        <v>-3.1824371682658878E-2</v>
      </c>
      <c r="AD262" s="134">
        <f t="shared" si="105"/>
        <v>-1.8393358829503926E-2</v>
      </c>
      <c r="AE262" s="134">
        <f t="shared" si="96"/>
        <v>3.3831564903089003E-5</v>
      </c>
      <c r="AF262" s="134">
        <f t="shared" si="106"/>
        <v>-3.1824371682658878E-2</v>
      </c>
      <c r="AG262" s="70"/>
      <c r="AH262" s="134">
        <f t="shared" si="97"/>
        <v>-1.3431012853154954E-2</v>
      </c>
      <c r="AI262" s="134">
        <f t="shared" si="98"/>
        <v>0.44056053603221523</v>
      </c>
      <c r="AJ262" s="134">
        <f t="shared" si="99"/>
        <v>-0.9999305584305842</v>
      </c>
      <c r="AK262" s="134">
        <f t="shared" si="100"/>
        <v>-4.4486517795591783E-2</v>
      </c>
      <c r="AL262" s="134">
        <f t="shared" si="101"/>
        <v>-3.0622398260869108</v>
      </c>
      <c r="AM262" s="134">
        <f t="shared" si="102"/>
        <v>-25.190663952479497</v>
      </c>
      <c r="AN262" s="134">
        <f t="shared" si="112"/>
        <v>3.2910716218406675</v>
      </c>
      <c r="AO262" s="134">
        <f t="shared" si="112"/>
        <v>3.2948744466809656</v>
      </c>
      <c r="AP262" s="134">
        <f t="shared" si="112"/>
        <v>3.2880214576064097</v>
      </c>
      <c r="AQ262" s="134">
        <f t="shared" si="112"/>
        <v>3.3003763150058867</v>
      </c>
      <c r="AR262" s="134">
        <f t="shared" si="112"/>
        <v>3.2781188162127002</v>
      </c>
      <c r="AS262" s="134">
        <f t="shared" si="112"/>
        <v>3.3182730189101841</v>
      </c>
      <c r="AT262" s="134">
        <f t="shared" si="112"/>
        <v>3.2459948876136511</v>
      </c>
      <c r="AU262" s="134">
        <f t="shared" si="104"/>
        <v>3.3767577414709686</v>
      </c>
    </row>
    <row r="263" spans="1:47" s="134" customFormat="1" ht="12.95" customHeight="1" x14ac:dyDescent="0.2">
      <c r="A263" s="72" t="s">
        <v>176</v>
      </c>
      <c r="B263" s="74"/>
      <c r="C263" s="72">
        <v>49618.497000000003</v>
      </c>
      <c r="D263" s="72" t="s">
        <v>82</v>
      </c>
      <c r="E263" s="69">
        <f t="shared" si="88"/>
        <v>3837.9996307401502</v>
      </c>
      <c r="F263" s="134">
        <f t="shared" si="108"/>
        <v>3838</v>
      </c>
      <c r="G263" s="134">
        <f t="shared" si="89"/>
        <v>-4.2319999920437112E-4</v>
      </c>
      <c r="I263" s="134">
        <f t="shared" si="110"/>
        <v>-4.2319999920437112E-4</v>
      </c>
      <c r="L263" s="159"/>
      <c r="P263" s="134">
        <f t="shared" si="90"/>
        <v>1.4597058959804773E-2</v>
      </c>
      <c r="Q263" s="185">
        <f t="shared" si="91"/>
        <v>34599.997000000003</v>
      </c>
      <c r="S263" s="70">
        <v>0.1</v>
      </c>
      <c r="Z263" s="134">
        <f t="shared" si="92"/>
        <v>3838</v>
      </c>
      <c r="AA263" s="134">
        <f t="shared" si="93"/>
        <v>1.1824465865649791E-3</v>
      </c>
      <c r="AB263" s="134">
        <f t="shared" si="94"/>
        <v>1.2991412374035423E-2</v>
      </c>
      <c r="AC263" s="134">
        <f t="shared" si="95"/>
        <v>-1.5020258959009145E-2</v>
      </c>
      <c r="AD263" s="134">
        <f t="shared" si="105"/>
        <v>-1.6056465857693502E-3</v>
      </c>
      <c r="AE263" s="134">
        <f t="shared" si="96"/>
        <v>2.5781009583927712E-7</v>
      </c>
      <c r="AF263" s="134">
        <f t="shared" si="106"/>
        <v>-1.5020258959009145E-2</v>
      </c>
      <c r="AG263" s="70"/>
      <c r="AH263" s="134">
        <f t="shared" si="97"/>
        <v>-1.3414612373239794E-2</v>
      </c>
      <c r="AI263" s="134">
        <f t="shared" si="98"/>
        <v>0.44093281150721075</v>
      </c>
      <c r="AJ263" s="134">
        <f t="shared" si="99"/>
        <v>-0.99999271952843261</v>
      </c>
      <c r="AK263" s="134">
        <f t="shared" si="100"/>
        <v>-4.894326164966846E-2</v>
      </c>
      <c r="AL263" s="134">
        <f t="shared" si="101"/>
        <v>-3.0542707715292483</v>
      </c>
      <c r="AM263" s="134">
        <f t="shared" si="102"/>
        <v>-22.889211036824012</v>
      </c>
      <c r="AN263" s="134">
        <f t="shared" si="112"/>
        <v>3.3060367809416076</v>
      </c>
      <c r="AO263" s="134">
        <f t="shared" si="112"/>
        <v>3.3101477256829304</v>
      </c>
      <c r="AP263" s="134">
        <f t="shared" si="112"/>
        <v>3.3027218410781196</v>
      </c>
      <c r="AQ263" s="134">
        <f t="shared" si="112"/>
        <v>3.316142553494978</v>
      </c>
      <c r="AR263" s="134">
        <f t="shared" si="112"/>
        <v>3.2919088936651963</v>
      </c>
      <c r="AS263" s="134">
        <f t="shared" si="112"/>
        <v>3.3357423271133557</v>
      </c>
      <c r="AT263" s="134">
        <f t="shared" si="112"/>
        <v>3.2566728921634631</v>
      </c>
      <c r="AU263" s="134">
        <f t="shared" si="104"/>
        <v>3.4001835274079881</v>
      </c>
    </row>
    <row r="264" spans="1:47" s="134" customFormat="1" ht="12.95" customHeight="1" x14ac:dyDescent="0.2">
      <c r="A264" s="72" t="s">
        <v>176</v>
      </c>
      <c r="B264" s="74"/>
      <c r="C264" s="72">
        <v>49625.368999999999</v>
      </c>
      <c r="D264" s="72" t="s">
        <v>82</v>
      </c>
      <c r="E264" s="69">
        <f t="shared" si="88"/>
        <v>3843.9957405980931</v>
      </c>
      <c r="F264" s="134">
        <f t="shared" si="108"/>
        <v>3844</v>
      </c>
      <c r="G264" s="134">
        <f t="shared" si="89"/>
        <v>-4.881600005319342E-3</v>
      </c>
      <c r="I264" s="134">
        <f t="shared" ref="I264:I284" si="113">G264</f>
        <v>-4.881600005319342E-3</v>
      </c>
      <c r="L264" s="159"/>
      <c r="P264" s="134">
        <f t="shared" si="90"/>
        <v>1.4606179100785403E-2</v>
      </c>
      <c r="Q264" s="185">
        <f t="shared" si="91"/>
        <v>34606.868999999999</v>
      </c>
      <c r="S264" s="70">
        <v>0.1</v>
      </c>
      <c r="Z264" s="134">
        <f t="shared" si="92"/>
        <v>3844</v>
      </c>
      <c r="AA264" s="134">
        <f t="shared" si="93"/>
        <v>1.1942209795015001E-3</v>
      </c>
      <c r="AB264" s="134">
        <f t="shared" si="94"/>
        <v>8.5303581159645609E-3</v>
      </c>
      <c r="AC264" s="134">
        <f t="shared" si="95"/>
        <v>-1.9487779106104747E-2</v>
      </c>
      <c r="AD264" s="134">
        <f t="shared" si="105"/>
        <v>-6.0758209848208421E-3</v>
      </c>
      <c r="AE264" s="134">
        <f t="shared" si="96"/>
        <v>3.6915600639589311E-6</v>
      </c>
      <c r="AF264" s="134">
        <f t="shared" si="106"/>
        <v>-1.9487779106104747E-2</v>
      </c>
      <c r="AG264" s="70"/>
      <c r="AH264" s="134">
        <f t="shared" si="97"/>
        <v>-1.3411958121283903E-2</v>
      </c>
      <c r="AI264" s="134">
        <f t="shared" si="98"/>
        <v>0.44099034319907571</v>
      </c>
      <c r="AJ264" s="134">
        <f t="shared" si="99"/>
        <v>-0.99999649353994857</v>
      </c>
      <c r="AK264" s="134">
        <f t="shared" si="100"/>
        <v>-4.9596045340860671E-2</v>
      </c>
      <c r="AL264" s="134">
        <f t="shared" si="101"/>
        <v>-3.0531030814554088</v>
      </c>
      <c r="AM264" s="134">
        <f t="shared" si="102"/>
        <v>-22.58678298519451</v>
      </c>
      <c r="AN264" s="134">
        <f t="shared" si="112"/>
        <v>3.3082285134120752</v>
      </c>
      <c r="AO264" s="134">
        <f t="shared" si="112"/>
        <v>3.3123829949501014</v>
      </c>
      <c r="AP264" s="134">
        <f t="shared" si="112"/>
        <v>3.3048757076690993</v>
      </c>
      <c r="AQ264" s="134">
        <f t="shared" si="112"/>
        <v>3.3184487026319021</v>
      </c>
      <c r="AR264" s="134">
        <f t="shared" si="112"/>
        <v>3.2939313003244926</v>
      </c>
      <c r="AS264" s="134">
        <f t="shared" si="112"/>
        <v>3.3382958222674897</v>
      </c>
      <c r="AT264" s="134">
        <f t="shared" si="112"/>
        <v>3.258241966022668</v>
      </c>
      <c r="AU264" s="134">
        <f t="shared" si="104"/>
        <v>3.4036116912036496</v>
      </c>
    </row>
    <row r="265" spans="1:47" s="134" customFormat="1" ht="12.95" customHeight="1" x14ac:dyDescent="0.2">
      <c r="A265" s="72" t="s">
        <v>176</v>
      </c>
      <c r="B265" s="74"/>
      <c r="C265" s="72">
        <v>49679.23</v>
      </c>
      <c r="D265" s="72" t="s">
        <v>82</v>
      </c>
      <c r="E265" s="69">
        <f t="shared" si="88"/>
        <v>3890.9917349314592</v>
      </c>
      <c r="F265" s="134">
        <f t="shared" si="108"/>
        <v>3891</v>
      </c>
      <c r="G265" s="134">
        <f t="shared" si="89"/>
        <v>-9.4724000009591691E-3</v>
      </c>
      <c r="I265" s="134">
        <f t="shared" si="113"/>
        <v>-9.4724000009591691E-3</v>
      </c>
      <c r="L265" s="159"/>
      <c r="P265" s="134">
        <f t="shared" si="90"/>
        <v>1.4676112528343834E-2</v>
      </c>
      <c r="Q265" s="185">
        <f t="shared" si="91"/>
        <v>34660.730000000003</v>
      </c>
      <c r="S265" s="70">
        <v>0.1</v>
      </c>
      <c r="Z265" s="134">
        <f t="shared" si="92"/>
        <v>3891</v>
      </c>
      <c r="AA265" s="134">
        <f t="shared" si="93"/>
        <v>1.2871973617046544E-3</v>
      </c>
      <c r="AB265" s="134">
        <f t="shared" si="94"/>
        <v>3.9165151656800103E-3</v>
      </c>
      <c r="AC265" s="134">
        <f t="shared" si="95"/>
        <v>-2.4148512529303001E-2</v>
      </c>
      <c r="AD265" s="134">
        <f t="shared" si="105"/>
        <v>-1.0759597362663824E-2</v>
      </c>
      <c r="AE265" s="134">
        <f t="shared" si="96"/>
        <v>1.157689354066423E-5</v>
      </c>
      <c r="AF265" s="134">
        <f t="shared" si="106"/>
        <v>-2.4148512529303001E-2</v>
      </c>
      <c r="AG265" s="70"/>
      <c r="AH265" s="134">
        <f t="shared" si="97"/>
        <v>-1.3388915166639179E-2</v>
      </c>
      <c r="AI265" s="134">
        <f t="shared" si="98"/>
        <v>0.44146813995211909</v>
      </c>
      <c r="AJ265" s="134">
        <f t="shared" si="99"/>
        <v>-0.99997879213073526</v>
      </c>
      <c r="AK265" s="134">
        <f t="shared" si="100"/>
        <v>-5.4714946966932534E-2</v>
      </c>
      <c r="AL265" s="134">
        <f t="shared" si="101"/>
        <v>-3.0439421406770104</v>
      </c>
      <c r="AM265" s="134">
        <f t="shared" si="102"/>
        <v>-20.464925552455828</v>
      </c>
      <c r="AN265" s="134">
        <f t="shared" si="112"/>
        <v>3.3254131486150618</v>
      </c>
      <c r="AO265" s="134">
        <f t="shared" si="112"/>
        <v>3.3298942555421696</v>
      </c>
      <c r="AP265" s="134">
        <f t="shared" si="112"/>
        <v>3.3217719810322635</v>
      </c>
      <c r="AQ265" s="134">
        <f t="shared" si="112"/>
        <v>3.3365033345543398</v>
      </c>
      <c r="AR265" s="134">
        <f t="shared" si="112"/>
        <v>3.3098143607740083</v>
      </c>
      <c r="AS265" s="134">
        <f t="shared" si="112"/>
        <v>3.3582700824322127</v>
      </c>
      <c r="AT265" s="134">
        <f t="shared" si="112"/>
        <v>3.2705938692730383</v>
      </c>
      <c r="AU265" s="134">
        <f t="shared" si="104"/>
        <v>3.4304656409363306</v>
      </c>
    </row>
    <row r="266" spans="1:47" s="134" customFormat="1" ht="12.95" customHeight="1" x14ac:dyDescent="0.2">
      <c r="A266" s="159" t="s">
        <v>177</v>
      </c>
      <c r="B266" s="164" t="s">
        <v>102</v>
      </c>
      <c r="C266" s="158">
        <v>49908.455499999996</v>
      </c>
      <c r="D266" s="158" t="s">
        <v>82</v>
      </c>
      <c r="E266" s="69">
        <f t="shared" si="88"/>
        <v>4091.000652312528</v>
      </c>
      <c r="F266" s="134">
        <f t="shared" si="108"/>
        <v>4091</v>
      </c>
      <c r="G266" s="134">
        <f t="shared" si="89"/>
        <v>7.4759999552043155E-4</v>
      </c>
      <c r="I266" s="134">
        <f t="shared" si="113"/>
        <v>7.4759999552043155E-4</v>
      </c>
      <c r="P266" s="134">
        <f t="shared" si="90"/>
        <v>1.4943802250825833E-2</v>
      </c>
      <c r="Q266" s="185">
        <f t="shared" si="91"/>
        <v>34889.955499999996</v>
      </c>
      <c r="S266" s="70">
        <v>0.1</v>
      </c>
      <c r="Z266" s="134">
        <f t="shared" si="92"/>
        <v>4091</v>
      </c>
      <c r="AA266" s="134">
        <f t="shared" si="93"/>
        <v>1.6979414581407559E-3</v>
      </c>
      <c r="AB266" s="134">
        <f t="shared" si="94"/>
        <v>1.3993460788205509E-2</v>
      </c>
      <c r="AC266" s="134">
        <f t="shared" si="95"/>
        <v>-1.4196202255305402E-2</v>
      </c>
      <c r="AD266" s="134">
        <f t="shared" si="105"/>
        <v>-9.5034146262032437E-4</v>
      </c>
      <c r="AE266" s="134">
        <f t="shared" si="96"/>
        <v>9.0314889557533741E-8</v>
      </c>
      <c r="AF266" s="134">
        <f t="shared" si="106"/>
        <v>-1.4196202255305402E-2</v>
      </c>
      <c r="AG266" s="70"/>
      <c r="AH266" s="134">
        <f t="shared" si="97"/>
        <v>-1.3245860792685077E-2</v>
      </c>
      <c r="AI266" s="134">
        <f t="shared" si="98"/>
        <v>0.44404979563194602</v>
      </c>
      <c r="AJ266" s="134">
        <f t="shared" si="99"/>
        <v>-0.99895039472874103</v>
      </c>
      <c r="AK266" s="134">
        <f t="shared" si="100"/>
        <v>-7.662202276929829E-2</v>
      </c>
      <c r="AL266" s="134">
        <f t="shared" si="101"/>
        <v>-3.0046337379340899</v>
      </c>
      <c r="AM266" s="134">
        <f t="shared" si="102"/>
        <v>-14.580085727685232</v>
      </c>
      <c r="AN266" s="134">
        <f t="shared" si="112"/>
        <v>3.3989068803701907</v>
      </c>
      <c r="AO266" s="134">
        <f t="shared" si="112"/>
        <v>3.4044625606745047</v>
      </c>
      <c r="AP266" s="134">
        <f t="shared" si="112"/>
        <v>3.3942247713703031</v>
      </c>
      <c r="AQ266" s="134">
        <f t="shared" si="112"/>
        <v>3.4131124760427256</v>
      </c>
      <c r="AR266" s="134">
        <f t="shared" si="112"/>
        <v>3.3783382955364796</v>
      </c>
      <c r="AS266" s="134">
        <f t="shared" si="112"/>
        <v>3.4426222493406513</v>
      </c>
      <c r="AT266" s="134">
        <f t="shared" si="112"/>
        <v>3.32456942919289</v>
      </c>
      <c r="AU266" s="134">
        <f t="shared" si="104"/>
        <v>3.5447377674583778</v>
      </c>
    </row>
    <row r="267" spans="1:47" s="134" customFormat="1" ht="12.95" customHeight="1" x14ac:dyDescent="0.2">
      <c r="A267" s="159" t="s">
        <v>177</v>
      </c>
      <c r="B267" s="164" t="s">
        <v>102</v>
      </c>
      <c r="C267" s="158">
        <v>49908.459000000003</v>
      </c>
      <c r="D267" s="158" t="s">
        <v>82</v>
      </c>
      <c r="E267" s="69">
        <f t="shared" si="88"/>
        <v>4091.0037062101619</v>
      </c>
      <c r="F267" s="134">
        <f t="shared" si="108"/>
        <v>4091</v>
      </c>
      <c r="G267" s="134">
        <f t="shared" si="89"/>
        <v>4.2476000016904436E-3</v>
      </c>
      <c r="I267" s="134">
        <f t="shared" si="113"/>
        <v>4.2476000016904436E-3</v>
      </c>
      <c r="P267" s="134">
        <f t="shared" si="90"/>
        <v>1.4943802250825833E-2</v>
      </c>
      <c r="Q267" s="185">
        <f t="shared" si="91"/>
        <v>34889.959000000003</v>
      </c>
      <c r="S267" s="70">
        <v>0.1</v>
      </c>
      <c r="Z267" s="134">
        <f t="shared" si="92"/>
        <v>4091</v>
      </c>
      <c r="AA267" s="134">
        <f t="shared" si="93"/>
        <v>1.6979414581407559E-3</v>
      </c>
      <c r="AB267" s="134">
        <f t="shared" si="94"/>
        <v>1.7493460794375519E-2</v>
      </c>
      <c r="AC267" s="134">
        <f t="shared" si="95"/>
        <v>-1.069620224913539E-2</v>
      </c>
      <c r="AD267" s="134">
        <f t="shared" si="105"/>
        <v>2.5496585435496877E-3</v>
      </c>
      <c r="AE267" s="134">
        <f t="shared" si="96"/>
        <v>6.500758688695915E-7</v>
      </c>
      <c r="AF267" s="134">
        <f t="shared" si="106"/>
        <v>-1.069620224913539E-2</v>
      </c>
      <c r="AG267" s="70"/>
      <c r="AH267" s="134">
        <f t="shared" si="97"/>
        <v>-1.3245860792685077E-2</v>
      </c>
      <c r="AI267" s="134">
        <f t="shared" si="98"/>
        <v>0.44404979563194602</v>
      </c>
      <c r="AJ267" s="134">
        <f t="shared" si="99"/>
        <v>-0.99895039472874103</v>
      </c>
      <c r="AK267" s="134">
        <f t="shared" si="100"/>
        <v>-7.662202276929829E-2</v>
      </c>
      <c r="AL267" s="134">
        <f t="shared" si="101"/>
        <v>-3.0046337379340899</v>
      </c>
      <c r="AM267" s="134">
        <f t="shared" si="102"/>
        <v>-14.580085727685232</v>
      </c>
      <c r="AN267" s="134">
        <f t="shared" si="112"/>
        <v>3.3989068803701907</v>
      </c>
      <c r="AO267" s="134">
        <f t="shared" si="112"/>
        <v>3.4044625606745047</v>
      </c>
      <c r="AP267" s="134">
        <f t="shared" si="112"/>
        <v>3.3942247713703031</v>
      </c>
      <c r="AQ267" s="134">
        <f t="shared" si="112"/>
        <v>3.4131124760427256</v>
      </c>
      <c r="AR267" s="134">
        <f t="shared" si="112"/>
        <v>3.3783382955364796</v>
      </c>
      <c r="AS267" s="134">
        <f t="shared" si="112"/>
        <v>3.4426222493406513</v>
      </c>
      <c r="AT267" s="134">
        <f t="shared" si="112"/>
        <v>3.32456942919289</v>
      </c>
      <c r="AU267" s="134">
        <f t="shared" si="104"/>
        <v>3.5447377674583778</v>
      </c>
    </row>
    <row r="268" spans="1:47" s="134" customFormat="1" ht="12.95" customHeight="1" x14ac:dyDescent="0.2">
      <c r="A268" s="159" t="s">
        <v>177</v>
      </c>
      <c r="B268" s="164" t="s">
        <v>102</v>
      </c>
      <c r="C268" s="158">
        <v>49924.481500000002</v>
      </c>
      <c r="D268" s="158" t="s">
        <v>82</v>
      </c>
      <c r="E268" s="69">
        <f t="shared" si="88"/>
        <v>4104.9840132821855</v>
      </c>
      <c r="F268" s="134">
        <f t="shared" si="108"/>
        <v>4105</v>
      </c>
      <c r="G268" s="134">
        <f t="shared" si="89"/>
        <v>-1.8322000003536232E-2</v>
      </c>
      <c r="I268" s="134">
        <f t="shared" si="113"/>
        <v>-1.8322000003536232E-2</v>
      </c>
      <c r="P268" s="134">
        <f t="shared" si="90"/>
        <v>1.496072720355442E-2</v>
      </c>
      <c r="Q268" s="185">
        <f t="shared" si="91"/>
        <v>34905.981500000002</v>
      </c>
      <c r="S268" s="70">
        <v>0.1</v>
      </c>
      <c r="Z268" s="134">
        <f t="shared" si="92"/>
        <v>4105</v>
      </c>
      <c r="AA268" s="134">
        <f t="shared" si="93"/>
        <v>1.7276328047474906E-3</v>
      </c>
      <c r="AB268" s="134">
        <f t="shared" si="94"/>
        <v>-5.0889056047293026E-3</v>
      </c>
      <c r="AC268" s="134">
        <f t="shared" si="95"/>
        <v>-3.3282727207090648E-2</v>
      </c>
      <c r="AD268" s="134">
        <f t="shared" si="105"/>
        <v>-2.0049632808283722E-2</v>
      </c>
      <c r="AE268" s="134">
        <f t="shared" si="96"/>
        <v>4.0198777574700704E-5</v>
      </c>
      <c r="AF268" s="134">
        <f t="shared" si="106"/>
        <v>-3.3282727207090648E-2</v>
      </c>
      <c r="AG268" s="70"/>
      <c r="AH268" s="134">
        <f t="shared" si="97"/>
        <v>-1.3233094398806929E-2</v>
      </c>
      <c r="AI268" s="134">
        <f t="shared" si="98"/>
        <v>0.44426450434382692</v>
      </c>
      <c r="AJ268" s="134">
        <f t="shared" si="99"/>
        <v>-0.9988194752839803</v>
      </c>
      <c r="AK268" s="134">
        <f t="shared" si="100"/>
        <v>-7.8164077285716754E-2</v>
      </c>
      <c r="AL268" s="134">
        <f t="shared" si="101"/>
        <v>-3.0018594762388178</v>
      </c>
      <c r="AM268" s="134">
        <f t="shared" si="102"/>
        <v>-14.289696631488813</v>
      </c>
      <c r="AN268" s="134">
        <f t="shared" si="112"/>
        <v>3.4040766568266196</v>
      </c>
      <c r="AO268" s="134">
        <f t="shared" si="112"/>
        <v>3.4096870194896822</v>
      </c>
      <c r="AP268" s="134">
        <f t="shared" si="112"/>
        <v>3.3993342231308037</v>
      </c>
      <c r="AQ268" s="134">
        <f t="shared" si="112"/>
        <v>3.4184612020510041</v>
      </c>
      <c r="AR268" s="134">
        <f t="shared" si="112"/>
        <v>3.3831992275746754</v>
      </c>
      <c r="AS268" s="134">
        <f t="shared" si="112"/>
        <v>3.448482648289938</v>
      </c>
      <c r="AT268" s="134">
        <f t="shared" si="112"/>
        <v>3.328446340310963</v>
      </c>
      <c r="AU268" s="134">
        <f t="shared" si="104"/>
        <v>3.5527368163149213</v>
      </c>
    </row>
    <row r="269" spans="1:47" s="134" customFormat="1" ht="12.95" customHeight="1" x14ac:dyDescent="0.2">
      <c r="A269" s="159" t="s">
        <v>177</v>
      </c>
      <c r="B269" s="164" t="s">
        <v>102</v>
      </c>
      <c r="C269" s="158">
        <v>49924.485699999997</v>
      </c>
      <c r="D269" s="158" t="s">
        <v>82</v>
      </c>
      <c r="E269" s="69">
        <f t="shared" si="88"/>
        <v>4104.987677959336</v>
      </c>
      <c r="F269" s="134">
        <f t="shared" si="108"/>
        <v>4105</v>
      </c>
      <c r="G269" s="134">
        <f t="shared" si="89"/>
        <v>-1.412200000777375E-2</v>
      </c>
      <c r="I269" s="134">
        <f t="shared" si="113"/>
        <v>-1.412200000777375E-2</v>
      </c>
      <c r="P269" s="134">
        <f t="shared" si="90"/>
        <v>1.496072720355442E-2</v>
      </c>
      <c r="Q269" s="185">
        <f t="shared" si="91"/>
        <v>34905.985699999997</v>
      </c>
      <c r="S269" s="70">
        <v>0.1</v>
      </c>
      <c r="Z269" s="134">
        <f t="shared" si="92"/>
        <v>4105</v>
      </c>
      <c r="AA269" s="134">
        <f t="shared" si="93"/>
        <v>1.7276328047474906E-3</v>
      </c>
      <c r="AB269" s="134">
        <f t="shared" si="94"/>
        <v>-8.8890560896682028E-4</v>
      </c>
      <c r="AC269" s="134">
        <f t="shared" si="95"/>
        <v>-2.9082727211328169E-2</v>
      </c>
      <c r="AD269" s="134">
        <f t="shared" si="105"/>
        <v>-1.584963281252124E-2</v>
      </c>
      <c r="AE269" s="134">
        <f t="shared" si="96"/>
        <v>2.5121086029175E-5</v>
      </c>
      <c r="AF269" s="134">
        <f t="shared" si="106"/>
        <v>-2.9082727211328169E-2</v>
      </c>
      <c r="AG269" s="70"/>
      <c r="AH269" s="134">
        <f t="shared" si="97"/>
        <v>-1.3233094398806929E-2</v>
      </c>
      <c r="AI269" s="134">
        <f t="shared" si="98"/>
        <v>0.44426450434382692</v>
      </c>
      <c r="AJ269" s="134">
        <f t="shared" si="99"/>
        <v>-0.9988194752839803</v>
      </c>
      <c r="AK269" s="134">
        <f t="shared" si="100"/>
        <v>-7.8164077285716754E-2</v>
      </c>
      <c r="AL269" s="134">
        <f t="shared" si="101"/>
        <v>-3.0018594762388178</v>
      </c>
      <c r="AM269" s="134">
        <f t="shared" si="102"/>
        <v>-14.289696631488813</v>
      </c>
      <c r="AN269" s="134">
        <f t="shared" si="112"/>
        <v>3.4040766568266196</v>
      </c>
      <c r="AO269" s="134">
        <f t="shared" si="112"/>
        <v>3.4096870194896822</v>
      </c>
      <c r="AP269" s="134">
        <f t="shared" si="112"/>
        <v>3.3993342231308037</v>
      </c>
      <c r="AQ269" s="134">
        <f t="shared" si="112"/>
        <v>3.4184612020510041</v>
      </c>
      <c r="AR269" s="134">
        <f t="shared" si="112"/>
        <v>3.3831992275746754</v>
      </c>
      <c r="AS269" s="134">
        <f t="shared" si="112"/>
        <v>3.448482648289938</v>
      </c>
      <c r="AT269" s="134">
        <f t="shared" si="112"/>
        <v>3.328446340310963</v>
      </c>
      <c r="AU269" s="134">
        <f t="shared" si="104"/>
        <v>3.5527368163149213</v>
      </c>
    </row>
    <row r="270" spans="1:47" s="134" customFormat="1" ht="12.95" customHeight="1" x14ac:dyDescent="0.2">
      <c r="A270" s="159" t="s">
        <v>177</v>
      </c>
      <c r="B270" s="164" t="s">
        <v>102</v>
      </c>
      <c r="C270" s="158">
        <v>49924.489800000003</v>
      </c>
      <c r="D270" s="158" t="s">
        <v>82</v>
      </c>
      <c r="E270" s="69">
        <f t="shared" si="88"/>
        <v>4104.9912553822769</v>
      </c>
      <c r="F270" s="134">
        <f t="shared" si="108"/>
        <v>4105</v>
      </c>
      <c r="G270" s="134">
        <f t="shared" si="89"/>
        <v>-1.0022000002209097E-2</v>
      </c>
      <c r="I270" s="134">
        <f t="shared" si="113"/>
        <v>-1.0022000002209097E-2</v>
      </c>
      <c r="P270" s="134">
        <f t="shared" si="90"/>
        <v>1.496072720355442E-2</v>
      </c>
      <c r="Q270" s="185">
        <f t="shared" si="91"/>
        <v>34905.989800000003</v>
      </c>
      <c r="S270" s="70">
        <v>0.1</v>
      </c>
      <c r="Z270" s="134">
        <f t="shared" si="92"/>
        <v>4105</v>
      </c>
      <c r="AA270" s="134">
        <f t="shared" si="93"/>
        <v>1.7276328047474906E-3</v>
      </c>
      <c r="AB270" s="134">
        <f t="shared" si="94"/>
        <v>3.2110943965978321E-3</v>
      </c>
      <c r="AC270" s="134">
        <f t="shared" si="95"/>
        <v>-2.4982727205763517E-2</v>
      </c>
      <c r="AD270" s="134">
        <f t="shared" si="105"/>
        <v>-1.1749632806956588E-2</v>
      </c>
      <c r="AE270" s="134">
        <f t="shared" si="96"/>
        <v>1.3805387109831055E-5</v>
      </c>
      <c r="AF270" s="134">
        <f t="shared" si="106"/>
        <v>-2.4982727205763517E-2</v>
      </c>
      <c r="AG270" s="70"/>
      <c r="AH270" s="134">
        <f t="shared" si="97"/>
        <v>-1.3233094398806929E-2</v>
      </c>
      <c r="AI270" s="134">
        <f t="shared" si="98"/>
        <v>0.44426450434382692</v>
      </c>
      <c r="AJ270" s="134">
        <f t="shared" si="99"/>
        <v>-0.9988194752839803</v>
      </c>
      <c r="AK270" s="134">
        <f t="shared" si="100"/>
        <v>-7.8164077285716754E-2</v>
      </c>
      <c r="AL270" s="134">
        <f t="shared" si="101"/>
        <v>-3.0018594762388178</v>
      </c>
      <c r="AM270" s="134">
        <f t="shared" si="102"/>
        <v>-14.289696631488813</v>
      </c>
      <c r="AN270" s="134">
        <f t="shared" si="112"/>
        <v>3.4040766568266196</v>
      </c>
      <c r="AO270" s="134">
        <f t="shared" si="112"/>
        <v>3.4096870194896822</v>
      </c>
      <c r="AP270" s="134">
        <f t="shared" si="112"/>
        <v>3.3993342231308037</v>
      </c>
      <c r="AQ270" s="134">
        <f t="shared" si="112"/>
        <v>3.4184612020510041</v>
      </c>
      <c r="AR270" s="134">
        <f t="shared" si="112"/>
        <v>3.3831992275746754</v>
      </c>
      <c r="AS270" s="134">
        <f t="shared" si="112"/>
        <v>3.448482648289938</v>
      </c>
      <c r="AT270" s="134">
        <f t="shared" si="112"/>
        <v>3.328446340310963</v>
      </c>
      <c r="AU270" s="134">
        <f t="shared" si="104"/>
        <v>3.5527368163149213</v>
      </c>
    </row>
    <row r="271" spans="1:47" s="134" customFormat="1" ht="12.95" customHeight="1" x14ac:dyDescent="0.2">
      <c r="A271" s="159" t="s">
        <v>177</v>
      </c>
      <c r="B271" s="164" t="s">
        <v>102</v>
      </c>
      <c r="C271" s="158">
        <v>49924.491199999997</v>
      </c>
      <c r="D271" s="158" t="s">
        <v>82</v>
      </c>
      <c r="E271" s="69">
        <f t="shared" si="88"/>
        <v>4104.9924769413228</v>
      </c>
      <c r="F271" s="134">
        <f t="shared" si="108"/>
        <v>4105</v>
      </c>
      <c r="G271" s="134">
        <f t="shared" si="89"/>
        <v>-8.6220000084722415E-3</v>
      </c>
      <c r="I271" s="134">
        <f t="shared" si="113"/>
        <v>-8.6220000084722415E-3</v>
      </c>
      <c r="P271" s="134">
        <f t="shared" si="90"/>
        <v>1.496072720355442E-2</v>
      </c>
      <c r="Q271" s="185">
        <f t="shared" si="91"/>
        <v>34905.991199999997</v>
      </c>
      <c r="S271" s="70">
        <v>0.1</v>
      </c>
      <c r="Z271" s="134">
        <f t="shared" si="92"/>
        <v>4105</v>
      </c>
      <c r="AA271" s="134">
        <f t="shared" si="93"/>
        <v>1.7276328047474906E-3</v>
      </c>
      <c r="AB271" s="134">
        <f t="shared" si="94"/>
        <v>4.6110943903346878E-3</v>
      </c>
      <c r="AC271" s="134">
        <f t="shared" si="95"/>
        <v>-2.3582727212026661E-2</v>
      </c>
      <c r="AD271" s="134">
        <f t="shared" si="105"/>
        <v>-1.0349632813219732E-2</v>
      </c>
      <c r="AE271" s="134">
        <f t="shared" si="96"/>
        <v>1.071148993684746E-5</v>
      </c>
      <c r="AF271" s="134">
        <f t="shared" si="106"/>
        <v>-2.3582727212026661E-2</v>
      </c>
      <c r="AG271" s="70"/>
      <c r="AH271" s="134">
        <f t="shared" si="97"/>
        <v>-1.3233094398806929E-2</v>
      </c>
      <c r="AI271" s="134">
        <f t="shared" si="98"/>
        <v>0.44426450434382692</v>
      </c>
      <c r="AJ271" s="134">
        <f t="shared" si="99"/>
        <v>-0.9988194752839803</v>
      </c>
      <c r="AK271" s="134">
        <f t="shared" si="100"/>
        <v>-7.8164077285716754E-2</v>
      </c>
      <c r="AL271" s="134">
        <f t="shared" si="101"/>
        <v>-3.0018594762388178</v>
      </c>
      <c r="AM271" s="134">
        <f t="shared" si="102"/>
        <v>-14.289696631488813</v>
      </c>
      <c r="AN271" s="134">
        <f t="shared" si="112"/>
        <v>3.4040766568266196</v>
      </c>
      <c r="AO271" s="134">
        <f t="shared" si="112"/>
        <v>3.4096870194896822</v>
      </c>
      <c r="AP271" s="134">
        <f t="shared" si="112"/>
        <v>3.3993342231308037</v>
      </c>
      <c r="AQ271" s="134">
        <f t="shared" si="112"/>
        <v>3.4184612020510041</v>
      </c>
      <c r="AR271" s="134">
        <f t="shared" si="112"/>
        <v>3.3831992275746754</v>
      </c>
      <c r="AS271" s="134">
        <f t="shared" si="112"/>
        <v>3.448482648289938</v>
      </c>
      <c r="AT271" s="134">
        <f t="shared" si="112"/>
        <v>3.328446340310963</v>
      </c>
      <c r="AU271" s="134">
        <f t="shared" si="104"/>
        <v>3.5527368163149213</v>
      </c>
    </row>
    <row r="272" spans="1:47" s="134" customFormat="1" ht="12.95" customHeight="1" x14ac:dyDescent="0.2">
      <c r="A272" s="159" t="s">
        <v>177</v>
      </c>
      <c r="B272" s="164" t="s">
        <v>102</v>
      </c>
      <c r="C272" s="158">
        <v>49924.499600000003</v>
      </c>
      <c r="D272" s="158" t="s">
        <v>82</v>
      </c>
      <c r="E272" s="69">
        <f t="shared" si="88"/>
        <v>4104.9998062956365</v>
      </c>
      <c r="F272" s="134">
        <f t="shared" si="108"/>
        <v>4105</v>
      </c>
      <c r="G272" s="134">
        <f t="shared" si="89"/>
        <v>-2.2200000239536166E-4</v>
      </c>
      <c r="I272" s="134">
        <f t="shared" si="113"/>
        <v>-2.2200000239536166E-4</v>
      </c>
      <c r="P272" s="134">
        <f t="shared" si="90"/>
        <v>1.496072720355442E-2</v>
      </c>
      <c r="Q272" s="185">
        <f t="shared" si="91"/>
        <v>34905.999600000003</v>
      </c>
      <c r="S272" s="70">
        <v>0.1</v>
      </c>
      <c r="Z272" s="134">
        <f t="shared" si="92"/>
        <v>4105</v>
      </c>
      <c r="AA272" s="134">
        <f t="shared" si="93"/>
        <v>1.7276328047474906E-3</v>
      </c>
      <c r="AB272" s="134">
        <f t="shared" si="94"/>
        <v>1.3011094396411568E-2</v>
      </c>
      <c r="AC272" s="134">
        <f t="shared" si="95"/>
        <v>-1.5182727205949782E-2</v>
      </c>
      <c r="AD272" s="134">
        <f t="shared" si="105"/>
        <v>-1.9496328071428523E-3</v>
      </c>
      <c r="AE272" s="134">
        <f t="shared" si="96"/>
        <v>3.8010680826877186E-7</v>
      </c>
      <c r="AF272" s="134">
        <f t="shared" si="106"/>
        <v>-1.5182727205949782E-2</v>
      </c>
      <c r="AG272" s="70"/>
      <c r="AH272" s="134">
        <f t="shared" si="97"/>
        <v>-1.3233094398806929E-2</v>
      </c>
      <c r="AI272" s="134">
        <f t="shared" si="98"/>
        <v>0.44426450434382692</v>
      </c>
      <c r="AJ272" s="134">
        <f t="shared" si="99"/>
        <v>-0.9988194752839803</v>
      </c>
      <c r="AK272" s="134">
        <f t="shared" si="100"/>
        <v>-7.8164077285716754E-2</v>
      </c>
      <c r="AL272" s="134">
        <f t="shared" si="101"/>
        <v>-3.0018594762388178</v>
      </c>
      <c r="AM272" s="134">
        <f t="shared" si="102"/>
        <v>-14.289696631488813</v>
      </c>
      <c r="AN272" s="134">
        <f t="shared" si="112"/>
        <v>3.4040766568266196</v>
      </c>
      <c r="AO272" s="134">
        <f t="shared" si="112"/>
        <v>3.4096870194896822</v>
      </c>
      <c r="AP272" s="134">
        <f t="shared" si="112"/>
        <v>3.3993342231308037</v>
      </c>
      <c r="AQ272" s="134">
        <f t="shared" si="112"/>
        <v>3.4184612020510041</v>
      </c>
      <c r="AR272" s="134">
        <f t="shared" si="112"/>
        <v>3.3831992275746754</v>
      </c>
      <c r="AS272" s="134">
        <f t="shared" si="112"/>
        <v>3.448482648289938</v>
      </c>
      <c r="AT272" s="134">
        <f t="shared" si="112"/>
        <v>3.328446340310963</v>
      </c>
      <c r="AU272" s="134">
        <f t="shared" si="104"/>
        <v>3.5527368163149213</v>
      </c>
    </row>
    <row r="273" spans="1:47" s="134" customFormat="1" ht="12.95" customHeight="1" x14ac:dyDescent="0.2">
      <c r="A273" s="159" t="s">
        <v>177</v>
      </c>
      <c r="B273" s="164" t="s">
        <v>102</v>
      </c>
      <c r="C273" s="158">
        <v>49932.510399999999</v>
      </c>
      <c r="D273" s="158" t="s">
        <v>82</v>
      </c>
      <c r="E273" s="69">
        <f t="shared" si="88"/>
        <v>4111.9895671876648</v>
      </c>
      <c r="F273" s="134">
        <f t="shared" si="108"/>
        <v>4112</v>
      </c>
      <c r="G273" s="134">
        <f t="shared" si="89"/>
        <v>-1.1956800000916701E-2</v>
      </c>
      <c r="I273" s="134">
        <f t="shared" si="113"/>
        <v>-1.1956800000916701E-2</v>
      </c>
      <c r="P273" s="134">
        <f t="shared" si="90"/>
        <v>1.4969100708225377E-2</v>
      </c>
      <c r="Q273" s="185">
        <f t="shared" si="91"/>
        <v>34914.010399999999</v>
      </c>
      <c r="S273" s="70">
        <v>0.1</v>
      </c>
      <c r="Z273" s="134">
        <f t="shared" si="92"/>
        <v>4112</v>
      </c>
      <c r="AA273" s="134">
        <f t="shared" si="93"/>
        <v>1.7425255877099467E-3</v>
      </c>
      <c r="AB273" s="134">
        <f t="shared" si="94"/>
        <v>1.2697751195987293E-3</v>
      </c>
      <c r="AC273" s="134">
        <f t="shared" si="95"/>
        <v>-2.6925900709142078E-2</v>
      </c>
      <c r="AD273" s="134">
        <f t="shared" si="105"/>
        <v>-1.3699325588626647E-2</v>
      </c>
      <c r="AE273" s="134">
        <f t="shared" si="96"/>
        <v>1.8767152158320088E-5</v>
      </c>
      <c r="AF273" s="134">
        <f t="shared" si="106"/>
        <v>-2.6925900709142078E-2</v>
      </c>
      <c r="AG273" s="70"/>
      <c r="AH273" s="134">
        <f t="shared" si="97"/>
        <v>-1.322657512051543E-2</v>
      </c>
      <c r="AI273" s="134">
        <f t="shared" si="98"/>
        <v>0.44437356003894457</v>
      </c>
      <c r="AJ273" s="134">
        <f t="shared" si="99"/>
        <v>-0.99875107113810802</v>
      </c>
      <c r="AK273" s="134">
        <f t="shared" si="100"/>
        <v>-7.893556439491331E-2</v>
      </c>
      <c r="AL273" s="134">
        <f t="shared" si="101"/>
        <v>-3.0004711130772801</v>
      </c>
      <c r="AM273" s="134">
        <f t="shared" si="102"/>
        <v>-14.148652825366872</v>
      </c>
      <c r="AN273" s="134">
        <f t="shared" si="112"/>
        <v>3.4066628972422848</v>
      </c>
      <c r="AO273" s="134">
        <f t="shared" si="112"/>
        <v>3.4122995533068274</v>
      </c>
      <c r="AP273" s="134">
        <f t="shared" si="112"/>
        <v>3.4018909617560529</v>
      </c>
      <c r="AQ273" s="134">
        <f t="shared" si="112"/>
        <v>3.4211348751337058</v>
      </c>
      <c r="AR273" s="134">
        <f t="shared" si="112"/>
        <v>3.3856331380846694</v>
      </c>
      <c r="AS273" s="134">
        <f t="shared" si="112"/>
        <v>3.4514104758899649</v>
      </c>
      <c r="AT273" s="134">
        <f t="shared" si="112"/>
        <v>3.3303901610839386</v>
      </c>
      <c r="AU273" s="134">
        <f t="shared" si="104"/>
        <v>3.5567363407431931</v>
      </c>
    </row>
    <row r="274" spans="1:47" s="134" customFormat="1" ht="12.95" customHeight="1" x14ac:dyDescent="0.2">
      <c r="A274" s="72" t="s">
        <v>176</v>
      </c>
      <c r="B274" s="74"/>
      <c r="C274" s="72">
        <v>49932.514000000003</v>
      </c>
      <c r="D274" s="72" t="s">
        <v>82</v>
      </c>
      <c r="E274" s="69">
        <f t="shared" si="88"/>
        <v>4111.9927083395141</v>
      </c>
      <c r="F274" s="134">
        <f t="shared" si="108"/>
        <v>4112</v>
      </c>
      <c r="G274" s="134">
        <f t="shared" si="89"/>
        <v>-8.3567999972729012E-3</v>
      </c>
      <c r="I274" s="134">
        <f t="shared" si="113"/>
        <v>-8.3567999972729012E-3</v>
      </c>
      <c r="L274" s="159"/>
      <c r="P274" s="134">
        <f t="shared" si="90"/>
        <v>1.4969100708225377E-2</v>
      </c>
      <c r="Q274" s="185">
        <f t="shared" si="91"/>
        <v>34914.014000000003</v>
      </c>
      <c r="S274" s="70">
        <v>0.1</v>
      </c>
      <c r="Z274" s="134">
        <f t="shared" si="92"/>
        <v>4112</v>
      </c>
      <c r="AA274" s="134">
        <f t="shared" si="93"/>
        <v>1.7425255877099467E-3</v>
      </c>
      <c r="AB274" s="134">
        <f t="shared" si="94"/>
        <v>4.8697751232425288E-3</v>
      </c>
      <c r="AC274" s="134">
        <f t="shared" si="95"/>
        <v>-2.3325900705498278E-2</v>
      </c>
      <c r="AD274" s="134">
        <f t="shared" si="105"/>
        <v>-1.0099325584982848E-2</v>
      </c>
      <c r="AE274" s="134">
        <f t="shared" si="96"/>
        <v>1.0199637727148916E-5</v>
      </c>
      <c r="AF274" s="134">
        <f t="shared" si="106"/>
        <v>-2.3325900705498278E-2</v>
      </c>
      <c r="AG274" s="70"/>
      <c r="AH274" s="134">
        <f t="shared" si="97"/>
        <v>-1.322657512051543E-2</v>
      </c>
      <c r="AI274" s="134">
        <f t="shared" si="98"/>
        <v>0.44437356003894457</v>
      </c>
      <c r="AJ274" s="134">
        <f t="shared" si="99"/>
        <v>-0.99875107113810802</v>
      </c>
      <c r="AK274" s="134">
        <f t="shared" si="100"/>
        <v>-7.893556439491331E-2</v>
      </c>
      <c r="AL274" s="134">
        <f t="shared" si="101"/>
        <v>-3.0004711130772801</v>
      </c>
      <c r="AM274" s="134">
        <f t="shared" si="102"/>
        <v>-14.148652825366872</v>
      </c>
      <c r="AN274" s="134">
        <f t="shared" si="112"/>
        <v>3.4066628972422848</v>
      </c>
      <c r="AO274" s="134">
        <f t="shared" si="112"/>
        <v>3.4122995533068274</v>
      </c>
      <c r="AP274" s="134">
        <f t="shared" si="112"/>
        <v>3.4018909617560529</v>
      </c>
      <c r="AQ274" s="134">
        <f t="shared" si="112"/>
        <v>3.4211348751337058</v>
      </c>
      <c r="AR274" s="134">
        <f t="shared" si="112"/>
        <v>3.3856331380846694</v>
      </c>
      <c r="AS274" s="134">
        <f t="shared" si="112"/>
        <v>3.4514104758899649</v>
      </c>
      <c r="AT274" s="134">
        <f t="shared" si="112"/>
        <v>3.3303901610839386</v>
      </c>
      <c r="AU274" s="134">
        <f t="shared" si="104"/>
        <v>3.5567363407431931</v>
      </c>
    </row>
    <row r="275" spans="1:47" s="134" customFormat="1" ht="12.95" customHeight="1" x14ac:dyDescent="0.2">
      <c r="A275" s="72" t="s">
        <v>176</v>
      </c>
      <c r="B275" s="74"/>
      <c r="C275" s="72">
        <v>49978.356</v>
      </c>
      <c r="D275" s="72" t="s">
        <v>82</v>
      </c>
      <c r="E275" s="69">
        <f t="shared" si="88"/>
        <v>4151.9917869349702</v>
      </c>
      <c r="F275" s="134">
        <f t="shared" si="108"/>
        <v>4152</v>
      </c>
      <c r="G275" s="134">
        <f t="shared" si="89"/>
        <v>-9.412800005520694E-3</v>
      </c>
      <c r="I275" s="134">
        <f t="shared" si="113"/>
        <v>-9.412800005520694E-3</v>
      </c>
      <c r="L275" s="159"/>
      <c r="P275" s="134">
        <f t="shared" si="90"/>
        <v>1.5015811437069797E-2</v>
      </c>
      <c r="Q275" s="185">
        <f t="shared" si="91"/>
        <v>34959.856</v>
      </c>
      <c r="S275" s="70">
        <v>0.1</v>
      </c>
      <c r="Z275" s="134">
        <f t="shared" si="92"/>
        <v>4152</v>
      </c>
      <c r="AA275" s="134">
        <f t="shared" si="93"/>
        <v>1.8282334386187458E-3</v>
      </c>
      <c r="AB275" s="134">
        <f t="shared" si="94"/>
        <v>3.7747779929303577E-3</v>
      </c>
      <c r="AC275" s="134">
        <f t="shared" si="95"/>
        <v>-2.4428611442590491E-2</v>
      </c>
      <c r="AD275" s="134">
        <f t="shared" si="105"/>
        <v>-1.124103344413944E-2</v>
      </c>
      <c r="AE275" s="134">
        <f t="shared" si="96"/>
        <v>1.2636083289226142E-5</v>
      </c>
      <c r="AF275" s="134">
        <f t="shared" si="106"/>
        <v>-2.4428611442590491E-2</v>
      </c>
      <c r="AG275" s="70"/>
      <c r="AH275" s="134">
        <f t="shared" si="97"/>
        <v>-1.3187577998451052E-2</v>
      </c>
      <c r="AI275" s="134">
        <f t="shared" si="98"/>
        <v>0.4450186230726052</v>
      </c>
      <c r="AJ275" s="134">
        <f t="shared" si="99"/>
        <v>-0.99832232653434616</v>
      </c>
      <c r="AK275" s="134">
        <f t="shared" si="100"/>
        <v>-8.3350077227995492E-2</v>
      </c>
      <c r="AL275" s="134">
        <f t="shared" si="101"/>
        <v>-2.9925214308994663</v>
      </c>
      <c r="AM275" s="134">
        <f t="shared" si="102"/>
        <v>-13.391551277284924</v>
      </c>
      <c r="AN275" s="134">
        <f t="shared" si="112"/>
        <v>3.4214590915379586</v>
      </c>
      <c r="AO275" s="134">
        <f t="shared" si="112"/>
        <v>3.4272325198985603</v>
      </c>
      <c r="AP275" s="134">
        <f t="shared" si="112"/>
        <v>3.4165271565123194</v>
      </c>
      <c r="AQ275" s="134">
        <f t="shared" si="112"/>
        <v>3.4364042274183526</v>
      </c>
      <c r="AR275" s="134">
        <f t="shared" si="112"/>
        <v>3.3995862121969571</v>
      </c>
      <c r="AS275" s="134">
        <f t="shared" si="112"/>
        <v>3.4681099288455957</v>
      </c>
      <c r="AT275" s="134">
        <f t="shared" si="112"/>
        <v>3.3415681540711404</v>
      </c>
      <c r="AU275" s="134">
        <f t="shared" si="104"/>
        <v>3.5795907660476023</v>
      </c>
    </row>
    <row r="276" spans="1:47" s="134" customFormat="1" ht="12.95" customHeight="1" x14ac:dyDescent="0.2">
      <c r="A276" s="69" t="s">
        <v>178</v>
      </c>
      <c r="B276" s="74"/>
      <c r="C276" s="72">
        <v>49978.36</v>
      </c>
      <c r="D276" s="72"/>
      <c r="E276" s="69">
        <f t="shared" ref="E276:E315" si="114">+(C276-C$7)/C$8</f>
        <v>4151.9952771036887</v>
      </c>
      <c r="F276" s="134">
        <f t="shared" si="108"/>
        <v>4152</v>
      </c>
      <c r="G276" s="134">
        <f t="shared" ref="G276:G315" si="115">+C276-(C$7+F276*C$8)</f>
        <v>-5.4128000047057867E-3</v>
      </c>
      <c r="I276" s="134">
        <f t="shared" si="113"/>
        <v>-5.4128000047057867E-3</v>
      </c>
      <c r="P276" s="134">
        <f t="shared" ref="P276:P315" si="116">+D$11+D$12*F276+D$13*F276^2</f>
        <v>1.5015811437069797E-2</v>
      </c>
      <c r="Q276" s="185">
        <f t="shared" ref="Q276:Q315" si="117">+C276-15018.5</f>
        <v>34959.86</v>
      </c>
      <c r="S276" s="70">
        <v>0.1</v>
      </c>
      <c r="Z276" s="134">
        <f t="shared" ref="Z276:Z339" si="118">F276</f>
        <v>4152</v>
      </c>
      <c r="AA276" s="134">
        <f t="shared" ref="AA276:AA339" si="119">AB$3+AB$4*Z276+AB$5*Z276^2+AH276</f>
        <v>1.8282334386187458E-3</v>
      </c>
      <c r="AB276" s="134">
        <f t="shared" ref="AB276:AB339" si="120">IF(S276&lt;&gt;0,G276-AH276,-9999)</f>
        <v>7.774777993745265E-3</v>
      </c>
      <c r="AC276" s="134">
        <f t="shared" ref="AC276:AC339" si="121">+G276-P276</f>
        <v>-2.0428611441775584E-2</v>
      </c>
      <c r="AD276" s="134">
        <f t="shared" si="105"/>
        <v>-7.2410334433245325E-3</v>
      </c>
      <c r="AE276" s="134">
        <f t="shared" ref="AE276:AE339" si="122">+(G276-AA276)^2*S276</f>
        <v>5.243256532734434E-6</v>
      </c>
      <c r="AF276" s="134">
        <f t="shared" si="106"/>
        <v>-2.0428611441775584E-2</v>
      </c>
      <c r="AG276" s="70"/>
      <c r="AH276" s="134">
        <f t="shared" ref="AH276:AH339" si="123">$AB$6*($AB$11/AI276*AJ276+$AB$12)</f>
        <v>-1.3187577998451052E-2</v>
      </c>
      <c r="AI276" s="134">
        <f t="shared" ref="AI276:AI339" si="124">1+$AB$7*COS(AL276)</f>
        <v>0.4450186230726052</v>
      </c>
      <c r="AJ276" s="134">
        <f t="shared" ref="AJ276:AJ339" si="125">SIN(AL276+RADIANS($AB$9))</f>
        <v>-0.99832232653434616</v>
      </c>
      <c r="AK276" s="134">
        <f t="shared" ref="AK276:AK339" si="126">$AB$7*SIN(AL276)</f>
        <v>-8.3350077227995492E-2</v>
      </c>
      <c r="AL276" s="134">
        <f t="shared" ref="AL276:AL339" si="127">2*ATAN(AM276)</f>
        <v>-2.9925214308994663</v>
      </c>
      <c r="AM276" s="134">
        <f t="shared" ref="AM276:AM339" si="128">SQRT((1+$AB$7)/(1-$AB$7))*TAN(AN276/2)</f>
        <v>-13.391551277284924</v>
      </c>
      <c r="AN276" s="134">
        <f t="shared" ref="AN276:AT291" si="129">$AU276+$AB$7*SIN(AO276)</f>
        <v>3.4214590915379586</v>
      </c>
      <c r="AO276" s="134">
        <f t="shared" si="129"/>
        <v>3.4272325198985603</v>
      </c>
      <c r="AP276" s="134">
        <f t="shared" si="129"/>
        <v>3.4165271565123194</v>
      </c>
      <c r="AQ276" s="134">
        <f t="shared" si="129"/>
        <v>3.4364042274183526</v>
      </c>
      <c r="AR276" s="134">
        <f t="shared" si="129"/>
        <v>3.3995862121969571</v>
      </c>
      <c r="AS276" s="134">
        <f t="shared" si="129"/>
        <v>3.4681099288455957</v>
      </c>
      <c r="AT276" s="134">
        <f t="shared" si="129"/>
        <v>3.3415681540711404</v>
      </c>
      <c r="AU276" s="134">
        <f t="shared" ref="AU276:AU339" si="130">RADIANS($AB$9)+$AB$18*(F276-AB$15)</f>
        <v>3.5795907660476023</v>
      </c>
    </row>
    <row r="277" spans="1:47" s="134" customFormat="1" ht="12.95" customHeight="1" x14ac:dyDescent="0.2">
      <c r="A277" s="72" t="s">
        <v>176</v>
      </c>
      <c r="B277" s="74"/>
      <c r="C277" s="72">
        <v>50017.328999999998</v>
      </c>
      <c r="D277" s="72" t="s">
        <v>82</v>
      </c>
      <c r="E277" s="69">
        <f t="shared" si="114"/>
        <v>4185.9973732990184</v>
      </c>
      <c r="F277" s="134">
        <f t="shared" si="108"/>
        <v>4186</v>
      </c>
      <c r="G277" s="134">
        <f t="shared" si="115"/>
        <v>-3.0104000034043565E-3</v>
      </c>
      <c r="I277" s="134">
        <f t="shared" si="113"/>
        <v>-3.0104000034043565E-3</v>
      </c>
      <c r="L277" s="159"/>
      <c r="P277" s="134">
        <f t="shared" si="116"/>
        <v>1.5053992748557381E-2</v>
      </c>
      <c r="Q277" s="185">
        <f t="shared" si="117"/>
        <v>34998.828999999998</v>
      </c>
      <c r="S277" s="70">
        <v>0.1</v>
      </c>
      <c r="Z277" s="134">
        <f t="shared" si="118"/>
        <v>4186</v>
      </c>
      <c r="AA277" s="134">
        <f t="shared" si="119"/>
        <v>1.9019031421857284E-3</v>
      </c>
      <c r="AB277" s="134">
        <f t="shared" si="120"/>
        <v>1.0141689602967296E-2</v>
      </c>
      <c r="AC277" s="134">
        <f t="shared" si="121"/>
        <v>-1.8064392751961738E-2</v>
      </c>
      <c r="AD277" s="134">
        <f t="shared" ref="AD277:AD340" si="131">IF(S277&lt;&gt;0,G277-AA277,-9999)</f>
        <v>-4.9123031455900849E-3</v>
      </c>
      <c r="AE277" s="134">
        <f t="shared" si="122"/>
        <v>2.4130722194174246E-6</v>
      </c>
      <c r="AF277" s="134">
        <f t="shared" ref="AF277:AF340" si="132">IF(S277&lt;&gt;0,G277-P277,-9999)</f>
        <v>-1.8064392751961738E-2</v>
      </c>
      <c r="AG277" s="70"/>
      <c r="AH277" s="134">
        <f t="shared" si="123"/>
        <v>-1.3152089606371653E-2</v>
      </c>
      <c r="AI277" s="134">
        <f t="shared" si="124"/>
        <v>0.4455964550873851</v>
      </c>
      <c r="AJ277" s="134">
        <f t="shared" si="125"/>
        <v>-0.99790683927544654</v>
      </c>
      <c r="AK277" s="134">
        <f t="shared" si="126"/>
        <v>-8.7110696808521071E-2</v>
      </c>
      <c r="AL277" s="134">
        <f t="shared" si="127"/>
        <v>-2.9857418089625134</v>
      </c>
      <c r="AM277" s="134">
        <f t="shared" si="128"/>
        <v>-12.806796892025899</v>
      </c>
      <c r="AN277" s="134">
        <f t="shared" si="129"/>
        <v>3.4340601840800673</v>
      </c>
      <c r="AO277" s="134">
        <f t="shared" si="129"/>
        <v>3.439931743191583</v>
      </c>
      <c r="AP277" s="134">
        <f t="shared" si="129"/>
        <v>3.4290039557190282</v>
      </c>
      <c r="AQ277" s="134">
        <f t="shared" si="129"/>
        <v>3.4493715525687807</v>
      </c>
      <c r="AR277" s="134">
        <f t="shared" si="129"/>
        <v>3.4115082307072608</v>
      </c>
      <c r="AS277" s="134">
        <f t="shared" si="129"/>
        <v>3.4822618599792152</v>
      </c>
      <c r="AT277" s="134">
        <f t="shared" si="129"/>
        <v>3.3511669565137749</v>
      </c>
      <c r="AU277" s="134">
        <f t="shared" si="130"/>
        <v>3.5990170275563504</v>
      </c>
    </row>
    <row r="278" spans="1:47" s="134" customFormat="1" ht="12.95" customHeight="1" x14ac:dyDescent="0.2">
      <c r="A278" s="159" t="s">
        <v>177</v>
      </c>
      <c r="B278" s="164" t="s">
        <v>102</v>
      </c>
      <c r="C278" s="158">
        <v>50285.479800000001</v>
      </c>
      <c r="D278" s="158" t="s">
        <v>82</v>
      </c>
      <c r="E278" s="69">
        <f t="shared" si="114"/>
        <v>4419.9702567821814</v>
      </c>
      <c r="F278" s="134">
        <f t="shared" si="108"/>
        <v>4420</v>
      </c>
      <c r="G278" s="134">
        <f t="shared" si="115"/>
        <v>-3.408800000033807E-2</v>
      </c>
      <c r="I278" s="134">
        <f t="shared" si="113"/>
        <v>-3.408800000033807E-2</v>
      </c>
      <c r="P278" s="134">
        <f t="shared" si="116"/>
        <v>1.5278813596145068E-2</v>
      </c>
      <c r="Q278" s="185">
        <f t="shared" si="117"/>
        <v>35266.979800000001</v>
      </c>
      <c r="S278" s="70">
        <v>0.1</v>
      </c>
      <c r="Z278" s="134">
        <f t="shared" si="118"/>
        <v>4420</v>
      </c>
      <c r="AA278" s="134">
        <f t="shared" si="119"/>
        <v>2.429959300323109E-3</v>
      </c>
      <c r="AB278" s="134">
        <f t="shared" si="120"/>
        <v>-2.1239145704516113E-2</v>
      </c>
      <c r="AC278" s="134">
        <f t="shared" si="121"/>
        <v>-4.9366813596483136E-2</v>
      </c>
      <c r="AD278" s="134">
        <f t="shared" si="131"/>
        <v>-3.6517959300661179E-2</v>
      </c>
      <c r="AE278" s="134">
        <f t="shared" si="122"/>
        <v>1.3335613514847463E-4</v>
      </c>
      <c r="AF278" s="134">
        <f t="shared" si="132"/>
        <v>-4.9366813596483136E-2</v>
      </c>
      <c r="AG278" s="70"/>
      <c r="AH278" s="134">
        <f t="shared" si="123"/>
        <v>-1.2848854295821959E-2</v>
      </c>
      <c r="AI278" s="134">
        <f t="shared" si="124"/>
        <v>0.45033390726940525</v>
      </c>
      <c r="AJ278" s="134">
        <f t="shared" si="125"/>
        <v>-0.99373448620854266</v>
      </c>
      <c r="AK278" s="134">
        <f t="shared" si="126"/>
        <v>-0.11321992144680647</v>
      </c>
      <c r="AL278" s="134">
        <f t="shared" si="127"/>
        <v>-2.938454285949291</v>
      </c>
      <c r="AM278" s="134">
        <f t="shared" si="128"/>
        <v>-9.8116262118188686</v>
      </c>
      <c r="AN278" s="134">
        <f t="shared" si="129"/>
        <v>3.5214511946645985</v>
      </c>
      <c r="AO278" s="134">
        <f t="shared" si="129"/>
        <v>3.5275510419517477</v>
      </c>
      <c r="AP278" s="134">
        <f t="shared" si="129"/>
        <v>3.5158463753245428</v>
      </c>
      <c r="AQ278" s="134">
        <f t="shared" si="129"/>
        <v>3.5383550808954074</v>
      </c>
      <c r="AR278" s="134">
        <f t="shared" si="129"/>
        <v>3.495245102646249</v>
      </c>
      <c r="AS278" s="134">
        <f t="shared" si="129"/>
        <v>3.5785043294604808</v>
      </c>
      <c r="AT278" s="134">
        <f t="shared" si="129"/>
        <v>3.4199591949464012</v>
      </c>
      <c r="AU278" s="134">
        <f t="shared" si="130"/>
        <v>3.7327154155871458</v>
      </c>
    </row>
    <row r="279" spans="1:47" s="134" customFormat="1" ht="12.95" customHeight="1" x14ac:dyDescent="0.2">
      <c r="A279" s="159" t="s">
        <v>177</v>
      </c>
      <c r="B279" s="164" t="s">
        <v>102</v>
      </c>
      <c r="C279" s="158">
        <v>50316.454700000002</v>
      </c>
      <c r="D279" s="158" t="s">
        <v>82</v>
      </c>
      <c r="E279" s="69">
        <f t="shared" si="114"/>
        <v>4446.9971635398824</v>
      </c>
      <c r="F279" s="134">
        <f t="shared" si="108"/>
        <v>4447</v>
      </c>
      <c r="G279" s="134">
        <f t="shared" si="115"/>
        <v>-3.2508000003872439E-3</v>
      </c>
      <c r="I279" s="134">
        <f t="shared" si="113"/>
        <v>-3.2508000003872439E-3</v>
      </c>
      <c r="P279" s="134">
        <f t="shared" si="116"/>
        <v>1.5300489269140773E-2</v>
      </c>
      <c r="Q279" s="185">
        <f t="shared" si="117"/>
        <v>35297.954700000002</v>
      </c>
      <c r="S279" s="70">
        <v>0.1</v>
      </c>
      <c r="Z279" s="134">
        <f t="shared" si="118"/>
        <v>4447</v>
      </c>
      <c r="AA279" s="134">
        <f t="shared" si="119"/>
        <v>2.4933223478030755E-3</v>
      </c>
      <c r="AB279" s="134">
        <f t="shared" si="120"/>
        <v>9.5563669209504532E-3</v>
      </c>
      <c r="AC279" s="134">
        <f t="shared" si="121"/>
        <v>-1.8551289269528017E-2</v>
      </c>
      <c r="AD279" s="134">
        <f t="shared" si="131"/>
        <v>-5.7441223481903194E-3</v>
      </c>
      <c r="AE279" s="134">
        <f t="shared" si="122"/>
        <v>3.2994941550979467E-6</v>
      </c>
      <c r="AF279" s="134">
        <f t="shared" si="132"/>
        <v>-1.8551289269528017E-2</v>
      </c>
      <c r="AG279" s="70"/>
      <c r="AH279" s="134">
        <f t="shared" si="123"/>
        <v>-1.2807166921337697E-2</v>
      </c>
      <c r="AI279" s="134">
        <f t="shared" si="124"/>
        <v>0.45096891104013026</v>
      </c>
      <c r="AJ279" s="134">
        <f t="shared" si="125"/>
        <v>-0.99310072504253466</v>
      </c>
      <c r="AK279" s="134">
        <f t="shared" si="126"/>
        <v>-0.11626017145041337</v>
      </c>
      <c r="AL279" s="134">
        <f t="shared" si="127"/>
        <v>-2.9329200181009596</v>
      </c>
      <c r="AM279" s="134">
        <f t="shared" si="128"/>
        <v>-9.549586340240058</v>
      </c>
      <c r="AN279" s="134">
        <f t="shared" si="129"/>
        <v>3.5316155889555327</v>
      </c>
      <c r="AO279" s="134">
        <f t="shared" si="129"/>
        <v>3.5376935218381607</v>
      </c>
      <c r="AP279" s="134">
        <f t="shared" si="129"/>
        <v>3.5259828634611288</v>
      </c>
      <c r="AQ279" s="134">
        <f t="shared" si="129"/>
        <v>3.5485977828152868</v>
      </c>
      <c r="AR279" s="134">
        <f t="shared" si="129"/>
        <v>3.5051099190001644</v>
      </c>
      <c r="AS279" s="134">
        <f t="shared" si="129"/>
        <v>3.5894707999905902</v>
      </c>
      <c r="AT279" s="134">
        <f t="shared" si="129"/>
        <v>3.4282349182299665</v>
      </c>
      <c r="AU279" s="134">
        <f t="shared" si="130"/>
        <v>3.7481421526676222</v>
      </c>
    </row>
    <row r="280" spans="1:47" s="134" customFormat="1" ht="12.95" customHeight="1" x14ac:dyDescent="0.2">
      <c r="A280" s="159" t="s">
        <v>177</v>
      </c>
      <c r="B280" s="164" t="s">
        <v>102</v>
      </c>
      <c r="C280" s="158">
        <v>50316.4568</v>
      </c>
      <c r="D280" s="158" t="s">
        <v>82</v>
      </c>
      <c r="E280" s="69">
        <f t="shared" si="114"/>
        <v>4446.9989958784572</v>
      </c>
      <c r="F280" s="134">
        <f t="shared" si="108"/>
        <v>4447</v>
      </c>
      <c r="G280" s="134">
        <f t="shared" si="115"/>
        <v>-1.1508000025060028E-3</v>
      </c>
      <c r="I280" s="134">
        <f t="shared" si="113"/>
        <v>-1.1508000025060028E-3</v>
      </c>
      <c r="P280" s="134">
        <f t="shared" si="116"/>
        <v>1.5300489269140773E-2</v>
      </c>
      <c r="Q280" s="185">
        <f t="shared" si="117"/>
        <v>35297.9568</v>
      </c>
      <c r="S280" s="70">
        <v>0.1</v>
      </c>
      <c r="Z280" s="134">
        <f t="shared" si="118"/>
        <v>4447</v>
      </c>
      <c r="AA280" s="134">
        <f t="shared" si="119"/>
        <v>2.4933223478030755E-3</v>
      </c>
      <c r="AB280" s="134">
        <f t="shared" si="120"/>
        <v>1.1656366918831694E-2</v>
      </c>
      <c r="AC280" s="134">
        <f t="shared" si="121"/>
        <v>-1.6451289271646775E-2</v>
      </c>
      <c r="AD280" s="134">
        <f t="shared" si="131"/>
        <v>-3.6441223503090783E-3</v>
      </c>
      <c r="AE280" s="134">
        <f t="shared" si="122"/>
        <v>1.3279627704022162E-6</v>
      </c>
      <c r="AF280" s="134">
        <f t="shared" si="132"/>
        <v>-1.6451289271646775E-2</v>
      </c>
      <c r="AG280" s="70"/>
      <c r="AH280" s="134">
        <f t="shared" si="123"/>
        <v>-1.2807166921337697E-2</v>
      </c>
      <c r="AI280" s="134">
        <f t="shared" si="124"/>
        <v>0.45096891104013026</v>
      </c>
      <c r="AJ280" s="134">
        <f t="shared" si="125"/>
        <v>-0.99310072504253466</v>
      </c>
      <c r="AK280" s="134">
        <f t="shared" si="126"/>
        <v>-0.11626017145041337</v>
      </c>
      <c r="AL280" s="134">
        <f t="shared" si="127"/>
        <v>-2.9329200181009596</v>
      </c>
      <c r="AM280" s="134">
        <f t="shared" si="128"/>
        <v>-9.549586340240058</v>
      </c>
      <c r="AN280" s="134">
        <f t="shared" si="129"/>
        <v>3.5316155889555327</v>
      </c>
      <c r="AO280" s="134">
        <f t="shared" si="129"/>
        <v>3.5376935218381607</v>
      </c>
      <c r="AP280" s="134">
        <f t="shared" si="129"/>
        <v>3.5259828634611288</v>
      </c>
      <c r="AQ280" s="134">
        <f t="shared" si="129"/>
        <v>3.5485977828152868</v>
      </c>
      <c r="AR280" s="134">
        <f t="shared" si="129"/>
        <v>3.5051099190001644</v>
      </c>
      <c r="AS280" s="134">
        <f t="shared" si="129"/>
        <v>3.5894707999905902</v>
      </c>
      <c r="AT280" s="134">
        <f t="shared" si="129"/>
        <v>3.4282349182299665</v>
      </c>
      <c r="AU280" s="134">
        <f t="shared" si="130"/>
        <v>3.7481421526676222</v>
      </c>
    </row>
    <row r="281" spans="1:47" s="134" customFormat="1" ht="12.95" customHeight="1" x14ac:dyDescent="0.2">
      <c r="A281" s="159" t="s">
        <v>177</v>
      </c>
      <c r="B281" s="164" t="s">
        <v>102</v>
      </c>
      <c r="C281" s="158">
        <v>50316.460200000001</v>
      </c>
      <c r="D281" s="158" t="s">
        <v>82</v>
      </c>
      <c r="E281" s="69">
        <f t="shared" si="114"/>
        <v>4447.0019625218692</v>
      </c>
      <c r="F281" s="134">
        <f t="shared" si="108"/>
        <v>4447</v>
      </c>
      <c r="G281" s="134">
        <f t="shared" si="115"/>
        <v>2.2491999989142641E-3</v>
      </c>
      <c r="I281" s="134">
        <f t="shared" si="113"/>
        <v>2.2491999989142641E-3</v>
      </c>
      <c r="P281" s="134">
        <f t="shared" si="116"/>
        <v>1.5300489269140773E-2</v>
      </c>
      <c r="Q281" s="185">
        <f t="shared" si="117"/>
        <v>35297.960200000001</v>
      </c>
      <c r="S281" s="70">
        <v>0.1</v>
      </c>
      <c r="Z281" s="134">
        <f t="shared" si="118"/>
        <v>4447</v>
      </c>
      <c r="AA281" s="134">
        <f t="shared" si="119"/>
        <v>2.4933223478030755E-3</v>
      </c>
      <c r="AB281" s="134">
        <f t="shared" si="120"/>
        <v>1.5056366920251961E-2</v>
      </c>
      <c r="AC281" s="134">
        <f t="shared" si="121"/>
        <v>-1.3051289270226508E-2</v>
      </c>
      <c r="AD281" s="134">
        <f t="shared" si="131"/>
        <v>-2.4412234888881133E-4</v>
      </c>
      <c r="AE281" s="134">
        <f t="shared" si="122"/>
        <v>5.959572122699053E-9</v>
      </c>
      <c r="AF281" s="134">
        <f t="shared" si="132"/>
        <v>-1.3051289270226508E-2</v>
      </c>
      <c r="AG281" s="70"/>
      <c r="AH281" s="134">
        <f t="shared" si="123"/>
        <v>-1.2807166921337697E-2</v>
      </c>
      <c r="AI281" s="134">
        <f t="shared" si="124"/>
        <v>0.45096891104013026</v>
      </c>
      <c r="AJ281" s="134">
        <f t="shared" si="125"/>
        <v>-0.99310072504253466</v>
      </c>
      <c r="AK281" s="134">
        <f t="shared" si="126"/>
        <v>-0.11626017145041337</v>
      </c>
      <c r="AL281" s="134">
        <f t="shared" si="127"/>
        <v>-2.9329200181009596</v>
      </c>
      <c r="AM281" s="134">
        <f t="shared" si="128"/>
        <v>-9.549586340240058</v>
      </c>
      <c r="AN281" s="134">
        <f t="shared" si="129"/>
        <v>3.5316155889555327</v>
      </c>
      <c r="AO281" s="134">
        <f t="shared" si="129"/>
        <v>3.5376935218381607</v>
      </c>
      <c r="AP281" s="134">
        <f t="shared" si="129"/>
        <v>3.5259828634611288</v>
      </c>
      <c r="AQ281" s="134">
        <f t="shared" si="129"/>
        <v>3.5485977828152868</v>
      </c>
      <c r="AR281" s="134">
        <f t="shared" si="129"/>
        <v>3.5051099190001644</v>
      </c>
      <c r="AS281" s="134">
        <f t="shared" si="129"/>
        <v>3.5894707999905902</v>
      </c>
      <c r="AT281" s="134">
        <f t="shared" si="129"/>
        <v>3.4282349182299665</v>
      </c>
      <c r="AU281" s="134">
        <f t="shared" si="130"/>
        <v>3.7481421526676222</v>
      </c>
    </row>
    <row r="282" spans="1:47" s="134" customFormat="1" ht="12.95" customHeight="1" x14ac:dyDescent="0.2">
      <c r="A282" s="69" t="s">
        <v>179</v>
      </c>
      <c r="B282" s="74"/>
      <c r="C282" s="72">
        <v>50700.392999999996</v>
      </c>
      <c r="D282" s="72"/>
      <c r="E282" s="69">
        <f t="shared" si="114"/>
        <v>4781.9995246390154</v>
      </c>
      <c r="F282" s="134">
        <f t="shared" ref="F282:F315" si="133">ROUND(2*E282,0)/2</f>
        <v>4782</v>
      </c>
      <c r="G282" s="134">
        <f t="shared" si="115"/>
        <v>-5.4480000835610554E-4</v>
      </c>
      <c r="I282" s="134">
        <f t="shared" si="113"/>
        <v>-5.4480000835610554E-4</v>
      </c>
      <c r="P282" s="134">
        <f t="shared" si="116"/>
        <v>1.5496029554073311E-2</v>
      </c>
      <c r="Q282" s="185">
        <f t="shared" si="117"/>
        <v>35681.892999999996</v>
      </c>
      <c r="S282" s="70">
        <v>0.1</v>
      </c>
      <c r="Z282" s="134">
        <f t="shared" si="118"/>
        <v>4782</v>
      </c>
      <c r="AA282" s="134">
        <f t="shared" si="119"/>
        <v>3.3237324143058997E-3</v>
      </c>
      <c r="AB282" s="134">
        <f t="shared" si="120"/>
        <v>1.1627497131411306E-2</v>
      </c>
      <c r="AC282" s="134">
        <f t="shared" si="121"/>
        <v>-1.6040829562429415E-2</v>
      </c>
      <c r="AD282" s="134">
        <f t="shared" si="131"/>
        <v>-3.8685324226620053E-3</v>
      </c>
      <c r="AE282" s="134">
        <f t="shared" si="122"/>
        <v>1.4965543105187165E-6</v>
      </c>
      <c r="AF282" s="134">
        <f t="shared" si="132"/>
        <v>-1.6040829562429415E-2</v>
      </c>
      <c r="AG282" s="70"/>
      <c r="AH282" s="134">
        <f t="shared" si="123"/>
        <v>-1.2172297139767412E-2</v>
      </c>
      <c r="AI282" s="134">
        <f t="shared" si="124"/>
        <v>0.4604872709177138</v>
      </c>
      <c r="AJ282" s="134">
        <f t="shared" si="125"/>
        <v>-0.98241581724158655</v>
      </c>
      <c r="AK282" s="134">
        <f t="shared" si="126"/>
        <v>-0.15452371749451121</v>
      </c>
      <c r="AL282" s="134">
        <f t="shared" si="127"/>
        <v>-2.8626466904153269</v>
      </c>
      <c r="AM282" s="134">
        <f t="shared" si="128"/>
        <v>-7.1232960426178575</v>
      </c>
      <c r="AN282" s="134">
        <f t="shared" si="129"/>
        <v>3.6593108513593724</v>
      </c>
      <c r="AO282" s="134">
        <f t="shared" si="129"/>
        <v>3.6644393265481465</v>
      </c>
      <c r="AP282" s="134">
        <f t="shared" si="129"/>
        <v>3.6539235528328251</v>
      </c>
      <c r="AQ282" s="134">
        <f t="shared" si="129"/>
        <v>3.6755549145010189</v>
      </c>
      <c r="AR282" s="134">
        <f t="shared" si="129"/>
        <v>3.6313407041345389</v>
      </c>
      <c r="AS282" s="134">
        <f t="shared" si="129"/>
        <v>3.7229848502119025</v>
      </c>
      <c r="AT282" s="134">
        <f t="shared" si="129"/>
        <v>3.5377641177246852</v>
      </c>
      <c r="AU282" s="134">
        <f t="shared" si="130"/>
        <v>3.9395479645920513</v>
      </c>
    </row>
    <row r="283" spans="1:47" s="134" customFormat="1" ht="12.95" customHeight="1" x14ac:dyDescent="0.2">
      <c r="A283" s="69" t="s">
        <v>179</v>
      </c>
      <c r="B283" s="74"/>
      <c r="C283" s="72">
        <v>50716.413</v>
      </c>
      <c r="D283" s="72"/>
      <c r="E283" s="69">
        <f t="shared" si="114"/>
        <v>4795.9776503555941</v>
      </c>
      <c r="F283" s="134">
        <f t="shared" si="133"/>
        <v>4796</v>
      </c>
      <c r="G283" s="134">
        <f t="shared" si="115"/>
        <v>-2.5614400001359172E-2</v>
      </c>
      <c r="I283" s="134">
        <f t="shared" si="113"/>
        <v>-2.5614400001359172E-2</v>
      </c>
      <c r="P283" s="134">
        <f t="shared" si="116"/>
        <v>1.5501244137259836E-2</v>
      </c>
      <c r="Q283" s="185">
        <f t="shared" si="117"/>
        <v>35697.913</v>
      </c>
      <c r="S283" s="70">
        <v>0.1</v>
      </c>
      <c r="Z283" s="134">
        <f t="shared" si="118"/>
        <v>4796</v>
      </c>
      <c r="AA283" s="134">
        <f t="shared" si="119"/>
        <v>3.3602760105703282E-3</v>
      </c>
      <c r="AB283" s="134">
        <f t="shared" si="120"/>
        <v>-1.3473431874669664E-2</v>
      </c>
      <c r="AC283" s="134">
        <f t="shared" si="121"/>
        <v>-4.1115644138619012E-2</v>
      </c>
      <c r="AD283" s="134">
        <f t="shared" si="131"/>
        <v>-2.89746760119295E-2</v>
      </c>
      <c r="AE283" s="134">
        <f t="shared" si="122"/>
        <v>8.3953184999628288E-5</v>
      </c>
      <c r="AF283" s="134">
        <f t="shared" si="132"/>
        <v>-4.1115644138619012E-2</v>
      </c>
      <c r="AG283" s="70"/>
      <c r="AH283" s="134">
        <f t="shared" si="123"/>
        <v>-1.2140968126689508E-2</v>
      </c>
      <c r="AI283" s="134">
        <f t="shared" si="124"/>
        <v>0.46095461360267631</v>
      </c>
      <c r="AJ283" s="134">
        <f t="shared" si="125"/>
        <v>-0.9818496459870929</v>
      </c>
      <c r="AK283" s="134">
        <f t="shared" si="126"/>
        <v>-0.15614619916571718</v>
      </c>
      <c r="AL283" s="134">
        <f t="shared" si="127"/>
        <v>-2.8596380802643049</v>
      </c>
      <c r="AM283" s="134">
        <f t="shared" si="128"/>
        <v>-7.0462864194766501</v>
      </c>
      <c r="AN283" s="134">
        <f t="shared" si="129"/>
        <v>3.6647157682825307</v>
      </c>
      <c r="AO283" s="134">
        <f t="shared" si="129"/>
        <v>3.6697827852234028</v>
      </c>
      <c r="AP283" s="134">
        <f t="shared" si="129"/>
        <v>3.6593608934125088</v>
      </c>
      <c r="AQ283" s="134">
        <f t="shared" si="129"/>
        <v>3.6808660990525301</v>
      </c>
      <c r="AR283" s="134">
        <f t="shared" si="129"/>
        <v>3.636776040327323</v>
      </c>
      <c r="AS283" s="134">
        <f t="shared" si="129"/>
        <v>3.7284610839976979</v>
      </c>
      <c r="AT283" s="134">
        <f t="shared" si="129"/>
        <v>3.5426418830515733</v>
      </c>
      <c r="AU283" s="134">
        <f t="shared" si="130"/>
        <v>3.9475470134485948</v>
      </c>
    </row>
    <row r="284" spans="1:47" s="134" customFormat="1" ht="12.95" customHeight="1" x14ac:dyDescent="0.2">
      <c r="A284" s="69" t="s">
        <v>180</v>
      </c>
      <c r="B284" s="74"/>
      <c r="C284" s="72">
        <v>50716.441800000001</v>
      </c>
      <c r="D284" s="72">
        <v>2.9999999999999997E-4</v>
      </c>
      <c r="E284" s="69">
        <f t="shared" si="114"/>
        <v>4796.0027795703654</v>
      </c>
      <c r="F284" s="134">
        <f t="shared" si="133"/>
        <v>4796</v>
      </c>
      <c r="G284" s="134">
        <f t="shared" si="115"/>
        <v>3.185599998687394E-3</v>
      </c>
      <c r="I284" s="134">
        <f t="shared" si="113"/>
        <v>3.185599998687394E-3</v>
      </c>
      <c r="P284" s="134">
        <f t="shared" si="116"/>
        <v>1.5501244137259836E-2</v>
      </c>
      <c r="Q284" s="185">
        <f t="shared" si="117"/>
        <v>35697.941800000001</v>
      </c>
      <c r="S284" s="70">
        <v>0.1</v>
      </c>
      <c r="Z284" s="134">
        <f t="shared" si="118"/>
        <v>4796</v>
      </c>
      <c r="AA284" s="134">
        <f t="shared" si="119"/>
        <v>3.3602760105703282E-3</v>
      </c>
      <c r="AB284" s="134">
        <f t="shared" si="120"/>
        <v>1.5326568125376902E-2</v>
      </c>
      <c r="AC284" s="134">
        <f t="shared" si="121"/>
        <v>-1.2315644138572442E-2</v>
      </c>
      <c r="AD284" s="134">
        <f t="shared" si="131"/>
        <v>-1.7467601188293422E-4</v>
      </c>
      <c r="AE284" s="134">
        <f t="shared" si="122"/>
        <v>3.0511709127326979E-9</v>
      </c>
      <c r="AF284" s="134">
        <f t="shared" si="132"/>
        <v>-1.2315644138572442E-2</v>
      </c>
      <c r="AG284" s="70"/>
      <c r="AH284" s="134">
        <f t="shared" si="123"/>
        <v>-1.2140968126689508E-2</v>
      </c>
      <c r="AI284" s="134">
        <f t="shared" si="124"/>
        <v>0.46095461360267631</v>
      </c>
      <c r="AJ284" s="134">
        <f t="shared" si="125"/>
        <v>-0.9818496459870929</v>
      </c>
      <c r="AK284" s="134">
        <f t="shared" si="126"/>
        <v>-0.15614619916571718</v>
      </c>
      <c r="AL284" s="134">
        <f t="shared" si="127"/>
        <v>-2.8596380802643049</v>
      </c>
      <c r="AM284" s="134">
        <f t="shared" si="128"/>
        <v>-7.0462864194766501</v>
      </c>
      <c r="AN284" s="134">
        <f t="shared" si="129"/>
        <v>3.6647157682825307</v>
      </c>
      <c r="AO284" s="134">
        <f t="shared" si="129"/>
        <v>3.6697827852234028</v>
      </c>
      <c r="AP284" s="134">
        <f t="shared" si="129"/>
        <v>3.6593608934125088</v>
      </c>
      <c r="AQ284" s="134">
        <f t="shared" si="129"/>
        <v>3.6808660990525301</v>
      </c>
      <c r="AR284" s="134">
        <f t="shared" si="129"/>
        <v>3.636776040327323</v>
      </c>
      <c r="AS284" s="134">
        <f t="shared" si="129"/>
        <v>3.7284610839976979</v>
      </c>
      <c r="AT284" s="134">
        <f t="shared" si="129"/>
        <v>3.5426418830515733</v>
      </c>
      <c r="AU284" s="134">
        <f t="shared" si="130"/>
        <v>3.9475470134485948</v>
      </c>
    </row>
    <row r="285" spans="1:47" s="134" customFormat="1" ht="12.95" customHeight="1" x14ac:dyDescent="0.2">
      <c r="A285" s="69" t="s">
        <v>181</v>
      </c>
      <c r="B285" s="74" t="s">
        <v>102</v>
      </c>
      <c r="C285" s="190">
        <v>50716.441800000001</v>
      </c>
      <c r="D285" s="190">
        <v>2.9999999999999997E-4</v>
      </c>
      <c r="E285" s="69">
        <f t="shared" si="114"/>
        <v>4796.0027795703654</v>
      </c>
      <c r="F285" s="134">
        <f t="shared" si="133"/>
        <v>4796</v>
      </c>
      <c r="G285" s="134">
        <f t="shared" si="115"/>
        <v>3.185599998687394E-3</v>
      </c>
      <c r="J285" s="134">
        <f>G285</f>
        <v>3.185599998687394E-3</v>
      </c>
      <c r="P285" s="134">
        <f t="shared" si="116"/>
        <v>1.5501244137259836E-2</v>
      </c>
      <c r="Q285" s="185">
        <f t="shared" si="117"/>
        <v>35697.941800000001</v>
      </c>
      <c r="S285" s="70">
        <v>1</v>
      </c>
      <c r="Z285" s="134">
        <f t="shared" si="118"/>
        <v>4796</v>
      </c>
      <c r="AA285" s="134">
        <f t="shared" si="119"/>
        <v>3.3602760105703282E-3</v>
      </c>
      <c r="AB285" s="134">
        <f t="shared" si="120"/>
        <v>1.5326568125376902E-2</v>
      </c>
      <c r="AC285" s="134">
        <f t="shared" si="121"/>
        <v>-1.2315644138572442E-2</v>
      </c>
      <c r="AD285" s="134">
        <f t="shared" si="131"/>
        <v>-1.7467601188293422E-4</v>
      </c>
      <c r="AE285" s="134">
        <f t="shared" si="122"/>
        <v>3.0511709127326977E-8</v>
      </c>
      <c r="AF285" s="134">
        <f t="shared" si="132"/>
        <v>-1.2315644138572442E-2</v>
      </c>
      <c r="AG285" s="70"/>
      <c r="AH285" s="134">
        <f t="shared" si="123"/>
        <v>-1.2140968126689508E-2</v>
      </c>
      <c r="AI285" s="134">
        <f t="shared" si="124"/>
        <v>0.46095461360267631</v>
      </c>
      <c r="AJ285" s="134">
        <f t="shared" si="125"/>
        <v>-0.9818496459870929</v>
      </c>
      <c r="AK285" s="134">
        <f t="shared" si="126"/>
        <v>-0.15614619916571718</v>
      </c>
      <c r="AL285" s="134">
        <f t="shared" si="127"/>
        <v>-2.8596380802643049</v>
      </c>
      <c r="AM285" s="134">
        <f t="shared" si="128"/>
        <v>-7.0462864194766501</v>
      </c>
      <c r="AN285" s="134">
        <f t="shared" si="129"/>
        <v>3.6647157682825307</v>
      </c>
      <c r="AO285" s="134">
        <f t="shared" si="129"/>
        <v>3.6697827852234028</v>
      </c>
      <c r="AP285" s="134">
        <f t="shared" si="129"/>
        <v>3.6593608934125088</v>
      </c>
      <c r="AQ285" s="134">
        <f t="shared" si="129"/>
        <v>3.6808660990525301</v>
      </c>
      <c r="AR285" s="134">
        <f t="shared" si="129"/>
        <v>3.636776040327323</v>
      </c>
      <c r="AS285" s="134">
        <f t="shared" si="129"/>
        <v>3.7284610839976979</v>
      </c>
      <c r="AT285" s="134">
        <f t="shared" si="129"/>
        <v>3.5426418830515733</v>
      </c>
      <c r="AU285" s="134">
        <f t="shared" si="130"/>
        <v>3.9475470134485948</v>
      </c>
    </row>
    <row r="286" spans="1:47" s="134" customFormat="1" ht="12.95" customHeight="1" x14ac:dyDescent="0.2">
      <c r="A286" s="159" t="s">
        <v>177</v>
      </c>
      <c r="B286" s="164" t="s">
        <v>102</v>
      </c>
      <c r="C286" s="158">
        <v>50731.339099999997</v>
      </c>
      <c r="D286" s="158" t="s">
        <v>82</v>
      </c>
      <c r="E286" s="69">
        <f t="shared" si="114"/>
        <v>4809.0013021819441</v>
      </c>
      <c r="F286" s="134">
        <f t="shared" si="133"/>
        <v>4809</v>
      </c>
      <c r="G286" s="134">
        <f t="shared" si="115"/>
        <v>1.4923999988241121E-3</v>
      </c>
      <c r="I286" s="134">
        <f>G286</f>
        <v>1.4923999988241121E-3</v>
      </c>
      <c r="P286" s="134">
        <f t="shared" si="116"/>
        <v>1.5505873807604046E-2</v>
      </c>
      <c r="Q286" s="185">
        <f t="shared" si="117"/>
        <v>35712.839099999997</v>
      </c>
      <c r="S286" s="70">
        <v>0.1</v>
      </c>
      <c r="Z286" s="134">
        <f t="shared" si="118"/>
        <v>4809</v>
      </c>
      <c r="AA286" s="134">
        <f t="shared" si="119"/>
        <v>3.3943453881268345E-3</v>
      </c>
      <c r="AB286" s="134">
        <f t="shared" si="120"/>
        <v>1.3603928418301324E-2</v>
      </c>
      <c r="AC286" s="134">
        <f t="shared" si="121"/>
        <v>-1.4013473808779934E-2</v>
      </c>
      <c r="AD286" s="134">
        <f t="shared" si="131"/>
        <v>-1.9019453893027224E-3</v>
      </c>
      <c r="AE286" s="134">
        <f t="shared" si="122"/>
        <v>3.6173962638898847E-7</v>
      </c>
      <c r="AF286" s="134">
        <f t="shared" si="132"/>
        <v>-1.4013473808779934E-2</v>
      </c>
      <c r="AG286" s="70"/>
      <c r="AH286" s="134">
        <f t="shared" si="123"/>
        <v>-1.2111528419477212E-2</v>
      </c>
      <c r="AI286" s="134">
        <f t="shared" si="124"/>
        <v>0.46139383766801512</v>
      </c>
      <c r="AJ286" s="134">
        <f t="shared" si="125"/>
        <v>-0.98131486652933808</v>
      </c>
      <c r="AK286" s="134">
        <f t="shared" si="126"/>
        <v>-0.15765457813889022</v>
      </c>
      <c r="AL286" s="134">
        <f t="shared" si="127"/>
        <v>-2.8568387004649369</v>
      </c>
      <c r="AM286" s="134">
        <f t="shared" si="128"/>
        <v>-6.976084244125401</v>
      </c>
      <c r="AN286" s="134">
        <f t="shared" si="129"/>
        <v>3.6697398627973694</v>
      </c>
      <c r="AO286" s="134">
        <f t="shared" si="129"/>
        <v>3.6747486778934486</v>
      </c>
      <c r="AP286" s="134">
        <f t="shared" si="129"/>
        <v>3.6644165196428684</v>
      </c>
      <c r="AQ286" s="134">
        <f t="shared" si="129"/>
        <v>3.6857991846182991</v>
      </c>
      <c r="AR286" s="134">
        <f t="shared" si="129"/>
        <v>3.641834878617356</v>
      </c>
      <c r="AS286" s="134">
        <f t="shared" si="129"/>
        <v>3.7335388639766616</v>
      </c>
      <c r="AT286" s="134">
        <f t="shared" si="129"/>
        <v>3.5471944302396303</v>
      </c>
      <c r="AU286" s="134">
        <f t="shared" si="130"/>
        <v>3.9549747016725276</v>
      </c>
    </row>
    <row r="287" spans="1:47" s="134" customFormat="1" ht="12.95" customHeight="1" x14ac:dyDescent="0.2">
      <c r="A287" s="159" t="s">
        <v>182</v>
      </c>
      <c r="B287" s="164" t="s">
        <v>102</v>
      </c>
      <c r="C287" s="158">
        <v>51077.423999999999</v>
      </c>
      <c r="D287" s="158" t="s">
        <v>82</v>
      </c>
      <c r="E287" s="69">
        <f t="shared" si="114"/>
        <v>5110.9749751412701</v>
      </c>
      <c r="F287" s="134">
        <f t="shared" si="133"/>
        <v>5111</v>
      </c>
      <c r="G287" s="134">
        <f t="shared" si="115"/>
        <v>-2.8680400006123818E-2</v>
      </c>
      <c r="I287" s="134">
        <f>G287</f>
        <v>-2.8680400006123818E-2</v>
      </c>
      <c r="P287" s="134">
        <f t="shared" si="116"/>
        <v>1.5555847215154038E-2</v>
      </c>
      <c r="Q287" s="185">
        <f t="shared" si="117"/>
        <v>36058.923999999999</v>
      </c>
      <c r="S287" s="70">
        <v>0.1</v>
      </c>
      <c r="Z287" s="134">
        <f t="shared" si="118"/>
        <v>5111</v>
      </c>
      <c r="AA287" s="134">
        <f t="shared" si="119"/>
        <v>4.2236045629438137E-3</v>
      </c>
      <c r="AB287" s="134">
        <f t="shared" si="120"/>
        <v>-1.7348157353913596E-2</v>
      </c>
      <c r="AC287" s="134">
        <f t="shared" si="121"/>
        <v>-4.4236247221277857E-2</v>
      </c>
      <c r="AD287" s="134">
        <f t="shared" si="131"/>
        <v>-3.2904004569067634E-2</v>
      </c>
      <c r="AE287" s="134">
        <f t="shared" si="122"/>
        <v>1.0826735166812238E-4</v>
      </c>
      <c r="AF287" s="134">
        <f t="shared" si="132"/>
        <v>-4.4236247221277857E-2</v>
      </c>
      <c r="AG287" s="70"/>
      <c r="AH287" s="134">
        <f t="shared" si="123"/>
        <v>-1.1332242652210224E-2</v>
      </c>
      <c r="AI287" s="134">
        <f t="shared" si="124"/>
        <v>0.47310113183883984</v>
      </c>
      <c r="AJ287" s="134">
        <f t="shared" si="125"/>
        <v>-0.96630614803787473</v>
      </c>
      <c r="AK287" s="134">
        <f t="shared" si="126"/>
        <v>-0.19320752273301439</v>
      </c>
      <c r="AL287" s="134">
        <f t="shared" si="127"/>
        <v>-2.7901290034895245</v>
      </c>
      <c r="AM287" s="134">
        <f t="shared" si="128"/>
        <v>-5.6317906725698883</v>
      </c>
      <c r="AN287" s="134">
        <f t="shared" si="129"/>
        <v>3.7879648134703614</v>
      </c>
      <c r="AO287" s="134">
        <f t="shared" si="129"/>
        <v>3.7914290130073107</v>
      </c>
      <c r="AP287" s="134">
        <f t="shared" si="129"/>
        <v>3.783698670474648</v>
      </c>
      <c r="AQ287" s="134">
        <f t="shared" si="129"/>
        <v>3.8010117952373799</v>
      </c>
      <c r="AR287" s="134">
        <f t="shared" si="129"/>
        <v>3.7625425373742543</v>
      </c>
      <c r="AS287" s="134">
        <f t="shared" si="129"/>
        <v>3.8496450351234066</v>
      </c>
      <c r="AT287" s="134">
        <f t="shared" si="129"/>
        <v>3.659599503564845</v>
      </c>
      <c r="AU287" s="134">
        <f t="shared" si="130"/>
        <v>4.1275256127208193</v>
      </c>
    </row>
    <row r="288" spans="1:47" s="134" customFormat="1" ht="12.95" customHeight="1" x14ac:dyDescent="0.2">
      <c r="A288" s="69" t="s">
        <v>183</v>
      </c>
      <c r="B288" s="74" t="s">
        <v>102</v>
      </c>
      <c r="C288" s="72">
        <v>51077.457999999999</v>
      </c>
      <c r="D288" s="72">
        <v>8.0000000000000004E-4</v>
      </c>
      <c r="E288" s="69">
        <f t="shared" si="114"/>
        <v>5111.004641575375</v>
      </c>
      <c r="F288" s="134">
        <f t="shared" si="133"/>
        <v>5111</v>
      </c>
      <c r="G288" s="134">
        <f t="shared" si="115"/>
        <v>5.3195999935269356E-3</v>
      </c>
      <c r="J288" s="134">
        <f>G288</f>
        <v>5.3195999935269356E-3</v>
      </c>
      <c r="P288" s="134">
        <f t="shared" si="116"/>
        <v>1.5555847215154038E-2</v>
      </c>
      <c r="Q288" s="185">
        <f t="shared" si="117"/>
        <v>36058.957999999999</v>
      </c>
      <c r="S288" s="70">
        <v>1</v>
      </c>
      <c r="Z288" s="134">
        <f t="shared" si="118"/>
        <v>5111</v>
      </c>
      <c r="AA288" s="134">
        <f t="shared" si="119"/>
        <v>4.2236045629438137E-3</v>
      </c>
      <c r="AB288" s="134">
        <f t="shared" si="120"/>
        <v>1.6651842645737158E-2</v>
      </c>
      <c r="AC288" s="134">
        <f t="shared" si="121"/>
        <v>-1.0236247221627102E-2</v>
      </c>
      <c r="AD288" s="134">
        <f t="shared" si="131"/>
        <v>1.0959954305831219E-3</v>
      </c>
      <c r="AE288" s="134">
        <f t="shared" si="122"/>
        <v>1.2012059838590827E-6</v>
      </c>
      <c r="AF288" s="134">
        <f t="shared" si="132"/>
        <v>-1.0236247221627102E-2</v>
      </c>
      <c r="AG288" s="70"/>
      <c r="AH288" s="134">
        <f t="shared" si="123"/>
        <v>-1.1332242652210224E-2</v>
      </c>
      <c r="AI288" s="134">
        <f t="shared" si="124"/>
        <v>0.47310113183883984</v>
      </c>
      <c r="AJ288" s="134">
        <f t="shared" si="125"/>
        <v>-0.96630614803787473</v>
      </c>
      <c r="AK288" s="134">
        <f t="shared" si="126"/>
        <v>-0.19320752273301439</v>
      </c>
      <c r="AL288" s="134">
        <f t="shared" si="127"/>
        <v>-2.7901290034895245</v>
      </c>
      <c r="AM288" s="134">
        <f t="shared" si="128"/>
        <v>-5.6317906725698883</v>
      </c>
      <c r="AN288" s="134">
        <f t="shared" si="129"/>
        <v>3.7879648134703614</v>
      </c>
      <c r="AO288" s="134">
        <f t="shared" si="129"/>
        <v>3.7914290130073107</v>
      </c>
      <c r="AP288" s="134">
        <f t="shared" si="129"/>
        <v>3.783698670474648</v>
      </c>
      <c r="AQ288" s="134">
        <f t="shared" si="129"/>
        <v>3.8010117952373799</v>
      </c>
      <c r="AR288" s="134">
        <f t="shared" si="129"/>
        <v>3.7625425373742543</v>
      </c>
      <c r="AS288" s="134">
        <f t="shared" si="129"/>
        <v>3.8496450351234066</v>
      </c>
      <c r="AT288" s="134">
        <f t="shared" si="129"/>
        <v>3.659599503564845</v>
      </c>
      <c r="AU288" s="134">
        <f t="shared" si="130"/>
        <v>4.1275256127208193</v>
      </c>
    </row>
    <row r="289" spans="1:47" s="134" customFormat="1" ht="12.95" customHeight="1" x14ac:dyDescent="0.2">
      <c r="A289" s="159" t="s">
        <v>184</v>
      </c>
      <c r="B289" s="164" t="s">
        <v>102</v>
      </c>
      <c r="C289" s="158">
        <v>51391.451000000001</v>
      </c>
      <c r="D289" s="158" t="s">
        <v>82</v>
      </c>
      <c r="E289" s="69">
        <f t="shared" si="114"/>
        <v>5384.9767781624314</v>
      </c>
      <c r="F289" s="134">
        <f t="shared" si="133"/>
        <v>5385</v>
      </c>
      <c r="G289" s="134">
        <f t="shared" si="115"/>
        <v>-2.661400000215508E-2</v>
      </c>
      <c r="I289" s="134">
        <f>G289</f>
        <v>-2.661400000215508E-2</v>
      </c>
      <c r="P289" s="134">
        <f t="shared" si="116"/>
        <v>1.5505664411475079E-2</v>
      </c>
      <c r="Q289" s="185">
        <f t="shared" si="117"/>
        <v>36372.951000000001</v>
      </c>
      <c r="S289" s="70">
        <v>0.1</v>
      </c>
      <c r="Z289" s="134">
        <f t="shared" si="118"/>
        <v>5385</v>
      </c>
      <c r="AA289" s="134">
        <f t="shared" si="119"/>
        <v>5.0415852960526992E-3</v>
      </c>
      <c r="AB289" s="134">
        <f t="shared" si="120"/>
        <v>-1.6149920886732699E-2</v>
      </c>
      <c r="AC289" s="134">
        <f t="shared" si="121"/>
        <v>-4.2119664413630159E-2</v>
      </c>
      <c r="AD289" s="134">
        <f t="shared" si="131"/>
        <v>-3.1655585298207778E-2</v>
      </c>
      <c r="AE289" s="134">
        <f t="shared" si="122"/>
        <v>1.0020760805721085E-4</v>
      </c>
      <c r="AF289" s="134">
        <f t="shared" si="132"/>
        <v>-4.2119664413630159E-2</v>
      </c>
      <c r="AG289" s="70"/>
      <c r="AH289" s="134">
        <f t="shared" si="123"/>
        <v>-1.0464079115422379E-2</v>
      </c>
      <c r="AI289" s="134">
        <f t="shared" si="124"/>
        <v>0.48648903679365896</v>
      </c>
      <c r="AJ289" s="134">
        <f t="shared" si="125"/>
        <v>-0.94793280448722217</v>
      </c>
      <c r="AK289" s="134">
        <f t="shared" si="126"/>
        <v>-0.22640241778089684</v>
      </c>
      <c r="AL289" s="134">
        <f t="shared" si="127"/>
        <v>-2.7263394521940101</v>
      </c>
      <c r="AM289" s="134">
        <f t="shared" si="128"/>
        <v>-4.7469299576269242</v>
      </c>
      <c r="AN289" s="134">
        <f t="shared" si="129"/>
        <v>3.8980534165092395</v>
      </c>
      <c r="AO289" s="134">
        <f t="shared" si="129"/>
        <v>3.9001150988711433</v>
      </c>
      <c r="AP289" s="134">
        <f t="shared" si="129"/>
        <v>3.8950659846113354</v>
      </c>
      <c r="AQ289" s="134">
        <f t="shared" si="129"/>
        <v>3.9074745998613571</v>
      </c>
      <c r="AR289" s="134">
        <f t="shared" si="129"/>
        <v>3.877233346252007</v>
      </c>
      <c r="AS289" s="134">
        <f t="shared" si="129"/>
        <v>3.9525523451096438</v>
      </c>
      <c r="AT289" s="134">
        <f t="shared" si="129"/>
        <v>3.773567369887814</v>
      </c>
      <c r="AU289" s="134">
        <f t="shared" si="130"/>
        <v>4.2840784260560234</v>
      </c>
    </row>
    <row r="290" spans="1:47" s="134" customFormat="1" ht="12.95" customHeight="1" x14ac:dyDescent="0.2">
      <c r="A290" s="187" t="s">
        <v>185</v>
      </c>
      <c r="B290" s="188" t="s">
        <v>102</v>
      </c>
      <c r="C290" s="189">
        <v>51421.283000000003</v>
      </c>
      <c r="D290" s="189" t="s">
        <v>186</v>
      </c>
      <c r="E290" s="69">
        <f t="shared" si="114"/>
        <v>5411.006456463112</v>
      </c>
      <c r="F290" s="134">
        <f t="shared" si="133"/>
        <v>5411</v>
      </c>
      <c r="G290" s="134">
        <f t="shared" si="115"/>
        <v>7.3995999991893768E-3</v>
      </c>
      <c r="K290" s="134">
        <f>G290</f>
        <v>7.3995999991893768E-3</v>
      </c>
      <c r="P290" s="134">
        <f t="shared" si="116"/>
        <v>1.5496181592599745E-2</v>
      </c>
      <c r="Q290" s="185">
        <f t="shared" si="117"/>
        <v>36402.783000000003</v>
      </c>
      <c r="S290" s="70">
        <v>1</v>
      </c>
      <c r="Z290" s="134">
        <f t="shared" si="118"/>
        <v>5411</v>
      </c>
      <c r="AA290" s="134">
        <f t="shared" si="119"/>
        <v>5.1226068993003426E-3</v>
      </c>
      <c r="AB290" s="134">
        <f t="shared" si="120"/>
        <v>1.7773174692488777E-2</v>
      </c>
      <c r="AC290" s="134">
        <f t="shared" si="121"/>
        <v>-8.096581593410368E-3</v>
      </c>
      <c r="AD290" s="134">
        <f t="shared" si="131"/>
        <v>2.2769930998890343E-3</v>
      </c>
      <c r="AE290" s="134">
        <f t="shared" si="122"/>
        <v>5.1846975769422735E-6</v>
      </c>
      <c r="AF290" s="134">
        <f t="shared" si="132"/>
        <v>-8.096581593410368E-3</v>
      </c>
      <c r="AG290" s="70"/>
      <c r="AH290" s="134">
        <f t="shared" si="123"/>
        <v>-1.0373574693299402E-2</v>
      </c>
      <c r="AI290" s="134">
        <f t="shared" si="124"/>
        <v>0.48791238149036376</v>
      </c>
      <c r="AJ290" s="134">
        <f t="shared" si="125"/>
        <v>-0.94592625175157186</v>
      </c>
      <c r="AK290" s="134">
        <f t="shared" si="126"/>
        <v>-0.22960364779173062</v>
      </c>
      <c r="AL290" s="134">
        <f t="shared" si="127"/>
        <v>-2.7200968156074032</v>
      </c>
      <c r="AM290" s="134">
        <f t="shared" si="128"/>
        <v>-4.6745471383806843</v>
      </c>
      <c r="AN290" s="134">
        <f t="shared" si="129"/>
        <v>3.9086587071387582</v>
      </c>
      <c r="AO290" s="134">
        <f t="shared" si="129"/>
        <v>3.9106008161294152</v>
      </c>
      <c r="AP290" s="134">
        <f t="shared" si="129"/>
        <v>3.9057962162909199</v>
      </c>
      <c r="AQ290" s="134">
        <f t="shared" si="129"/>
        <v>3.917723399988815</v>
      </c>
      <c r="AR290" s="134">
        <f t="shared" si="129"/>
        <v>3.888361032035458</v>
      </c>
      <c r="AS290" s="134">
        <f t="shared" si="129"/>
        <v>3.962245176198687</v>
      </c>
      <c r="AT290" s="134">
        <f t="shared" si="129"/>
        <v>3.7850165927075046</v>
      </c>
      <c r="AU290" s="134">
        <f t="shared" si="130"/>
        <v>4.2989338025038899</v>
      </c>
    </row>
    <row r="291" spans="1:47" s="134" customFormat="1" ht="12.95" customHeight="1" x14ac:dyDescent="0.2">
      <c r="A291" s="159" t="s">
        <v>184</v>
      </c>
      <c r="B291" s="164" t="s">
        <v>102</v>
      </c>
      <c r="C291" s="158">
        <v>51430.445</v>
      </c>
      <c r="D291" s="158" t="s">
        <v>82</v>
      </c>
      <c r="E291" s="69">
        <f t="shared" si="114"/>
        <v>5419.000687912252</v>
      </c>
      <c r="F291" s="134">
        <f t="shared" si="133"/>
        <v>5419</v>
      </c>
      <c r="G291" s="134">
        <f t="shared" si="115"/>
        <v>7.8840000060154125E-4</v>
      </c>
      <c r="I291" s="134">
        <f>G291</f>
        <v>7.8840000060154125E-4</v>
      </c>
      <c r="P291" s="134">
        <f t="shared" si="116"/>
        <v>1.5493099174281412E-2</v>
      </c>
      <c r="Q291" s="185">
        <f t="shared" si="117"/>
        <v>36411.945</v>
      </c>
      <c r="S291" s="70">
        <v>0.1</v>
      </c>
      <c r="Z291" s="134">
        <f t="shared" si="118"/>
        <v>5419</v>
      </c>
      <c r="AA291" s="134">
        <f t="shared" si="119"/>
        <v>5.1476585554577417E-3</v>
      </c>
      <c r="AB291" s="134">
        <f t="shared" si="120"/>
        <v>1.1133840619425212E-2</v>
      </c>
      <c r="AC291" s="134">
        <f t="shared" si="121"/>
        <v>-1.4704699173679871E-2</v>
      </c>
      <c r="AD291" s="134">
        <f t="shared" si="131"/>
        <v>-4.3592585548562005E-3</v>
      </c>
      <c r="AE291" s="134">
        <f t="shared" si="122"/>
        <v>1.900313514808697E-6</v>
      </c>
      <c r="AF291" s="134">
        <f t="shared" si="132"/>
        <v>-1.4704699173679871E-2</v>
      </c>
      <c r="AG291" s="70"/>
      <c r="AH291" s="134">
        <f t="shared" si="123"/>
        <v>-1.034544061882367E-2</v>
      </c>
      <c r="AI291" s="134">
        <f t="shared" si="124"/>
        <v>0.48835601143303486</v>
      </c>
      <c r="AJ291" s="134">
        <f t="shared" si="125"/>
        <v>-0.94529908230558268</v>
      </c>
      <c r="AK291" s="134">
        <f t="shared" si="126"/>
        <v>-0.23059053118770298</v>
      </c>
      <c r="AL291" s="134">
        <f t="shared" si="127"/>
        <v>-2.7181688042351948</v>
      </c>
      <c r="AM291" s="134">
        <f t="shared" si="128"/>
        <v>-4.6526170839626522</v>
      </c>
      <c r="AN291" s="134">
        <f t="shared" si="129"/>
        <v>3.9119278294401374</v>
      </c>
      <c r="AO291" s="134">
        <f t="shared" si="129"/>
        <v>3.9138337956886864</v>
      </c>
      <c r="AP291" s="134">
        <f t="shared" si="129"/>
        <v>3.9091036867582436</v>
      </c>
      <c r="AQ291" s="134">
        <f t="shared" si="129"/>
        <v>3.9208829557161491</v>
      </c>
      <c r="AR291" s="134">
        <f t="shared" si="129"/>
        <v>3.8917931958734022</v>
      </c>
      <c r="AS291" s="134">
        <f t="shared" si="129"/>
        <v>3.96522623183446</v>
      </c>
      <c r="AT291" s="134">
        <f t="shared" si="129"/>
        <v>3.7885622125429026</v>
      </c>
      <c r="AU291" s="134">
        <f t="shared" si="130"/>
        <v>4.3035046875647716</v>
      </c>
    </row>
    <row r="292" spans="1:47" s="134" customFormat="1" ht="12.95" customHeight="1" x14ac:dyDescent="0.2">
      <c r="A292" s="69" t="s">
        <v>187</v>
      </c>
      <c r="B292" s="74" t="s">
        <v>102</v>
      </c>
      <c r="C292" s="72">
        <v>51469.417999999998</v>
      </c>
      <c r="D292" s="72">
        <v>2E-3</v>
      </c>
      <c r="E292" s="69">
        <f t="shared" si="114"/>
        <v>5453.0062742763002</v>
      </c>
      <c r="F292" s="134">
        <f t="shared" si="133"/>
        <v>5453</v>
      </c>
      <c r="G292" s="134">
        <f t="shared" si="115"/>
        <v>7.1907999954419211E-3</v>
      </c>
      <c r="J292" s="134">
        <f>G292</f>
        <v>7.1907999954419211E-3</v>
      </c>
      <c r="P292" s="134">
        <f t="shared" si="116"/>
        <v>1.5479134599978937E-2</v>
      </c>
      <c r="Q292" s="185">
        <f t="shared" si="117"/>
        <v>36450.917999999998</v>
      </c>
      <c r="S292" s="70">
        <v>1</v>
      </c>
      <c r="Z292" s="134">
        <f t="shared" si="118"/>
        <v>5453</v>
      </c>
      <c r="AA292" s="134">
        <f t="shared" si="119"/>
        <v>5.254772369036563E-3</v>
      </c>
      <c r="AB292" s="134">
        <f t="shared" si="120"/>
        <v>1.7415162226384295E-2</v>
      </c>
      <c r="AC292" s="134">
        <f t="shared" si="121"/>
        <v>-8.2883346045370156E-3</v>
      </c>
      <c r="AD292" s="134">
        <f t="shared" si="131"/>
        <v>1.936027626405358E-3</v>
      </c>
      <c r="AE292" s="134">
        <f t="shared" si="122"/>
        <v>3.7482029702047646E-6</v>
      </c>
      <c r="AF292" s="134">
        <f t="shared" si="132"/>
        <v>-8.2883346045370156E-3</v>
      </c>
      <c r="AG292" s="70"/>
      <c r="AH292" s="134">
        <f t="shared" si="123"/>
        <v>-1.0224362230942374E-2</v>
      </c>
      <c r="AI292" s="134">
        <f t="shared" si="124"/>
        <v>0.49027168669338006</v>
      </c>
      <c r="AJ292" s="134">
        <f t="shared" si="125"/>
        <v>-0.94258156598205389</v>
      </c>
      <c r="AK292" s="134">
        <f t="shared" si="126"/>
        <v>-0.23479482686747621</v>
      </c>
      <c r="AL292" s="134">
        <f t="shared" si="127"/>
        <v>-2.709936209859356</v>
      </c>
      <c r="AM292" s="134">
        <f t="shared" si="128"/>
        <v>-4.5611472102323827</v>
      </c>
      <c r="AN292" s="134">
        <f t="shared" ref="AN292:AT307" si="134">$AU292+$AB$7*SIN(AO292)</f>
        <v>3.9258533989221087</v>
      </c>
      <c r="AO292" s="134">
        <f t="shared" si="134"/>
        <v>3.9276093210718512</v>
      </c>
      <c r="AP292" s="134">
        <f t="shared" si="134"/>
        <v>3.9231914899137079</v>
      </c>
      <c r="AQ292" s="134">
        <f t="shared" si="134"/>
        <v>3.9343441274670918</v>
      </c>
      <c r="AR292" s="134">
        <f t="shared" si="134"/>
        <v>3.9064229213382911</v>
      </c>
      <c r="AS292" s="134">
        <f t="shared" si="134"/>
        <v>3.9778901629158345</v>
      </c>
      <c r="AT292" s="134">
        <f t="shared" si="134"/>
        <v>3.8037513778906482</v>
      </c>
      <c r="AU292" s="134">
        <f t="shared" si="130"/>
        <v>4.3229309490735197</v>
      </c>
    </row>
    <row r="293" spans="1:47" s="134" customFormat="1" ht="12.95" customHeight="1" x14ac:dyDescent="0.2">
      <c r="A293" s="159" t="s">
        <v>188</v>
      </c>
      <c r="B293" s="164" t="s">
        <v>102</v>
      </c>
      <c r="C293" s="158">
        <v>51783.455999999998</v>
      </c>
      <c r="D293" s="158" t="s">
        <v>82</v>
      </c>
      <c r="E293" s="69">
        <f t="shared" si="114"/>
        <v>5727.0176752614361</v>
      </c>
      <c r="F293" s="134">
        <f t="shared" si="133"/>
        <v>5727</v>
      </c>
      <c r="G293" s="134">
        <f t="shared" si="115"/>
        <v>2.0257199998013675E-2</v>
      </c>
      <c r="I293" s="134">
        <f>G293</f>
        <v>2.0257199998013675E-2</v>
      </c>
      <c r="P293" s="134">
        <f t="shared" si="116"/>
        <v>1.5315518334541894E-2</v>
      </c>
      <c r="Q293" s="185">
        <f t="shared" si="117"/>
        <v>36764.955999999998</v>
      </c>
      <c r="S293" s="70">
        <v>0.1</v>
      </c>
      <c r="Z293" s="134">
        <f t="shared" si="118"/>
        <v>5727</v>
      </c>
      <c r="AA293" s="134">
        <f t="shared" si="119"/>
        <v>6.1573065816551489E-3</v>
      </c>
      <c r="AB293" s="134">
        <f t="shared" si="120"/>
        <v>2.9415411750900421E-2</v>
      </c>
      <c r="AC293" s="134">
        <f t="shared" si="121"/>
        <v>4.9416816634717808E-3</v>
      </c>
      <c r="AD293" s="134">
        <f t="shared" si="131"/>
        <v>1.4099893416358526E-2</v>
      </c>
      <c r="AE293" s="134">
        <f t="shared" si="122"/>
        <v>1.9880699435267052E-5</v>
      </c>
      <c r="AF293" s="134">
        <f t="shared" si="132"/>
        <v>4.9416816634717808E-3</v>
      </c>
      <c r="AG293" s="70"/>
      <c r="AH293" s="134">
        <f t="shared" si="123"/>
        <v>-9.1582117528867454E-3</v>
      </c>
      <c r="AI293" s="134">
        <f t="shared" si="124"/>
        <v>0.50763164411276229</v>
      </c>
      <c r="AJ293" s="134">
        <f t="shared" si="125"/>
        <v>-0.91737311645869668</v>
      </c>
      <c r="AK293" s="134">
        <f t="shared" si="126"/>
        <v>-0.26930459749331853</v>
      </c>
      <c r="AL293" s="134">
        <f t="shared" si="127"/>
        <v>-2.6410882850149826</v>
      </c>
      <c r="AM293" s="134">
        <f t="shared" si="128"/>
        <v>-3.9122013583534985</v>
      </c>
      <c r="AN293" s="134">
        <f t="shared" si="134"/>
        <v>4.0401173542433177</v>
      </c>
      <c r="AO293" s="134">
        <f t="shared" si="134"/>
        <v>4.0409023219875557</v>
      </c>
      <c r="AP293" s="134">
        <f t="shared" si="134"/>
        <v>4.0386572940091945</v>
      </c>
      <c r="AQ293" s="134">
        <f t="shared" si="134"/>
        <v>4.0450950998621762</v>
      </c>
      <c r="AR293" s="134">
        <f t="shared" si="134"/>
        <v>4.0267709175804134</v>
      </c>
      <c r="AS293" s="134">
        <f t="shared" si="134"/>
        <v>4.0801042033839332</v>
      </c>
      <c r="AT293" s="134">
        <f t="shared" si="134"/>
        <v>3.9334308745205564</v>
      </c>
      <c r="AU293" s="134">
        <f t="shared" si="130"/>
        <v>4.4794837624087247</v>
      </c>
    </row>
    <row r="294" spans="1:47" s="134" customFormat="1" ht="12.95" customHeight="1" x14ac:dyDescent="0.2">
      <c r="A294" s="187" t="s">
        <v>189</v>
      </c>
      <c r="B294" s="188" t="s">
        <v>102</v>
      </c>
      <c r="C294" s="189">
        <v>52270.526100000003</v>
      </c>
      <c r="D294" s="189">
        <v>2.0000000000000001E-4</v>
      </c>
      <c r="E294" s="69">
        <f t="shared" si="114"/>
        <v>6152.0068819146791</v>
      </c>
      <c r="F294" s="134">
        <f t="shared" si="133"/>
        <v>6152</v>
      </c>
      <c r="G294" s="134">
        <f t="shared" si="115"/>
        <v>7.8872000012779608E-3</v>
      </c>
      <c r="I294" s="134">
        <f>G294</f>
        <v>7.8872000012779608E-3</v>
      </c>
      <c r="P294" s="134">
        <f t="shared" si="116"/>
        <v>1.4881929451979393E-2</v>
      </c>
      <c r="Q294" s="185">
        <f t="shared" si="117"/>
        <v>37252.026100000003</v>
      </c>
      <c r="S294" s="70">
        <v>0.1</v>
      </c>
      <c r="Z294" s="134">
        <f t="shared" si="118"/>
        <v>6152</v>
      </c>
      <c r="AA294" s="134">
        <f t="shared" si="119"/>
        <v>7.7079463938201425E-3</v>
      </c>
      <c r="AB294" s="134">
        <f t="shared" si="120"/>
        <v>1.5061183059437211E-2</v>
      </c>
      <c r="AC294" s="134">
        <f t="shared" si="121"/>
        <v>-6.9947294507014326E-3</v>
      </c>
      <c r="AD294" s="134">
        <f t="shared" si="131"/>
        <v>1.792536074578183E-4</v>
      </c>
      <c r="AE294" s="134">
        <f t="shared" si="122"/>
        <v>3.2131855786641615E-9</v>
      </c>
      <c r="AF294" s="134">
        <f t="shared" si="132"/>
        <v>-6.9947294507014326E-3</v>
      </c>
      <c r="AG294" s="70"/>
      <c r="AH294" s="134">
        <f t="shared" si="123"/>
        <v>-7.1739830581592509E-3</v>
      </c>
      <c r="AI294" s="134">
        <f t="shared" si="124"/>
        <v>0.54271418619963385</v>
      </c>
      <c r="AJ294" s="134">
        <f t="shared" si="125"/>
        <v>-0.8642058682707241</v>
      </c>
      <c r="AK294" s="134">
        <f t="shared" si="126"/>
        <v>-0.32533252005767377</v>
      </c>
      <c r="AL294" s="134">
        <f t="shared" si="127"/>
        <v>-2.5232284311921829</v>
      </c>
      <c r="AM294" s="134">
        <f t="shared" si="128"/>
        <v>-3.1306162379856048</v>
      </c>
      <c r="AN294" s="134">
        <f t="shared" si="134"/>
        <v>4.2261295895388153</v>
      </c>
      <c r="AO294" s="134">
        <f t="shared" si="134"/>
        <v>4.2262361048428518</v>
      </c>
      <c r="AP294" s="134">
        <f t="shared" si="134"/>
        <v>4.2258300408482814</v>
      </c>
      <c r="AQ294" s="134">
        <f t="shared" si="134"/>
        <v>4.2273797386513392</v>
      </c>
      <c r="AR294" s="134">
        <f t="shared" si="134"/>
        <v>4.2214896784938594</v>
      </c>
      <c r="AS294" s="134">
        <f t="shared" si="134"/>
        <v>4.2442390639332093</v>
      </c>
      <c r="AT294" s="134">
        <f t="shared" si="134"/>
        <v>4.1611342048960562</v>
      </c>
      <c r="AU294" s="134">
        <f t="shared" si="130"/>
        <v>4.7223120312680749</v>
      </c>
    </row>
    <row r="295" spans="1:47" s="134" customFormat="1" ht="12.95" customHeight="1" x14ac:dyDescent="0.2">
      <c r="A295" s="72" t="s">
        <v>190</v>
      </c>
      <c r="B295" s="79"/>
      <c r="C295" s="72">
        <v>52276.263099999996</v>
      </c>
      <c r="D295" s="72">
        <v>2E-3</v>
      </c>
      <c r="E295" s="69">
        <f t="shared" si="114"/>
        <v>6157.0126563988179</v>
      </c>
      <c r="F295" s="134">
        <f t="shared" si="133"/>
        <v>6157</v>
      </c>
      <c r="G295" s="134">
        <f t="shared" si="115"/>
        <v>1.450519999343669E-2</v>
      </c>
      <c r="J295" s="134">
        <f>G295</f>
        <v>1.450519999343669E-2</v>
      </c>
      <c r="P295" s="134">
        <f t="shared" si="116"/>
        <v>1.487552711963094E-2</v>
      </c>
      <c r="Q295" s="185">
        <f t="shared" si="117"/>
        <v>37257.763099999996</v>
      </c>
      <c r="S295" s="70">
        <v>1</v>
      </c>
      <c r="Z295" s="134">
        <f t="shared" si="118"/>
        <v>6157</v>
      </c>
      <c r="AA295" s="134">
        <f t="shared" si="119"/>
        <v>7.7273795521253788E-3</v>
      </c>
      <c r="AB295" s="134">
        <f t="shared" si="120"/>
        <v>2.1653347560942251E-2</v>
      </c>
      <c r="AC295" s="134">
        <f t="shared" si="121"/>
        <v>-3.7032712619424965E-4</v>
      </c>
      <c r="AD295" s="134">
        <f t="shared" si="131"/>
        <v>6.7778204413113117E-3</v>
      </c>
      <c r="AE295" s="134">
        <f t="shared" si="122"/>
        <v>4.5938849934657464E-5</v>
      </c>
      <c r="AF295" s="134">
        <f t="shared" si="132"/>
        <v>-3.7032712619424965E-4</v>
      </c>
      <c r="AG295" s="70"/>
      <c r="AH295" s="134">
        <f t="shared" si="123"/>
        <v>-7.1481475675055613E-3</v>
      </c>
      <c r="AI295" s="134">
        <f t="shared" si="124"/>
        <v>0.54319809024256027</v>
      </c>
      <c r="AJ295" s="134">
        <f t="shared" si="125"/>
        <v>-0.8634573200682184</v>
      </c>
      <c r="AK295" s="134">
        <f t="shared" si="126"/>
        <v>-0.3260116245658975</v>
      </c>
      <c r="AL295" s="134">
        <f t="shared" si="127"/>
        <v>-2.521742568586705</v>
      </c>
      <c r="AM295" s="134">
        <f t="shared" si="128"/>
        <v>-3.1226106349733307</v>
      </c>
      <c r="AN295" s="134">
        <f t="shared" si="134"/>
        <v>4.2283946230994998</v>
      </c>
      <c r="AO295" s="134">
        <f t="shared" si="134"/>
        <v>4.2284977926047915</v>
      </c>
      <c r="AP295" s="134">
        <f t="shared" si="134"/>
        <v>4.2281027888125093</v>
      </c>
      <c r="AQ295" s="134">
        <f t="shared" si="134"/>
        <v>4.229616746120886</v>
      </c>
      <c r="AR295" s="134">
        <f t="shared" si="134"/>
        <v>4.2238375517168949</v>
      </c>
      <c r="AS295" s="134">
        <f t="shared" si="134"/>
        <v>4.246252780241397</v>
      </c>
      <c r="AT295" s="134">
        <f t="shared" si="134"/>
        <v>4.1640092069182266</v>
      </c>
      <c r="AU295" s="134">
        <f t="shared" si="130"/>
        <v>4.7251688344311269</v>
      </c>
    </row>
    <row r="296" spans="1:47" s="134" customFormat="1" ht="12.95" customHeight="1" x14ac:dyDescent="0.2">
      <c r="A296" s="69" t="s">
        <v>191</v>
      </c>
      <c r="B296" s="74" t="s">
        <v>102</v>
      </c>
      <c r="C296" s="72">
        <v>52512.348599999998</v>
      </c>
      <c r="D296" s="72">
        <v>8.0000000000000004E-4</v>
      </c>
      <c r="E296" s="69">
        <f t="shared" si="114"/>
        <v>6363.0072131316856</v>
      </c>
      <c r="F296" s="134">
        <f t="shared" si="133"/>
        <v>6363</v>
      </c>
      <c r="G296" s="134">
        <f t="shared" si="115"/>
        <v>8.2667999959085137E-3</v>
      </c>
      <c r="J296" s="134">
        <f>G296</f>
        <v>8.2667999959085137E-3</v>
      </c>
      <c r="P296" s="134">
        <f t="shared" si="116"/>
        <v>1.4585443247128887E-2</v>
      </c>
      <c r="Q296" s="185">
        <f t="shared" si="117"/>
        <v>37493.848599999998</v>
      </c>
      <c r="S296" s="70">
        <v>1</v>
      </c>
      <c r="Z296" s="134">
        <f t="shared" si="118"/>
        <v>6363</v>
      </c>
      <c r="AA296" s="134">
        <f t="shared" si="119"/>
        <v>8.5541637085150175E-3</v>
      </c>
      <c r="AB296" s="134">
        <f t="shared" si="120"/>
        <v>1.4298079534522383E-2</v>
      </c>
      <c r="AC296" s="134">
        <f t="shared" si="121"/>
        <v>-6.3186432512203732E-3</v>
      </c>
      <c r="AD296" s="134">
        <f t="shared" si="131"/>
        <v>-2.8736371260650387E-4</v>
      </c>
      <c r="AE296" s="134">
        <f t="shared" si="122"/>
        <v>8.2577903322993349E-8</v>
      </c>
      <c r="AF296" s="134">
        <f t="shared" si="132"/>
        <v>-6.3186432512203732E-3</v>
      </c>
      <c r="AG296" s="70"/>
      <c r="AH296" s="134">
        <f t="shared" si="123"/>
        <v>-6.0312795386138702E-3</v>
      </c>
      <c r="AI296" s="134">
        <f t="shared" si="124"/>
        <v>0.56486747824060424</v>
      </c>
      <c r="AJ296" s="134">
        <f t="shared" si="125"/>
        <v>-0.82961186083362115</v>
      </c>
      <c r="AK296" s="134">
        <f t="shared" si="126"/>
        <v>-0.35441677812633082</v>
      </c>
      <c r="AL296" s="134">
        <f t="shared" si="127"/>
        <v>-2.4580707212975499</v>
      </c>
      <c r="AM296" s="134">
        <f t="shared" si="128"/>
        <v>-2.8112043206973096</v>
      </c>
      <c r="AN296" s="134">
        <f t="shared" si="134"/>
        <v>4.3235528173965871</v>
      </c>
      <c r="AO296" s="134">
        <f t="shared" si="134"/>
        <v>4.3235731569695117</v>
      </c>
      <c r="AP296" s="134">
        <f t="shared" si="134"/>
        <v>4.3234775645097825</v>
      </c>
      <c r="AQ296" s="134">
        <f t="shared" si="134"/>
        <v>4.3239270265703382</v>
      </c>
      <c r="AR296" s="134">
        <f t="shared" si="134"/>
        <v>4.3218179926107716</v>
      </c>
      <c r="AS296" s="134">
        <f t="shared" si="134"/>
        <v>4.3318103887563462</v>
      </c>
      <c r="AT296" s="134">
        <f t="shared" si="134"/>
        <v>4.2864341751110047</v>
      </c>
      <c r="AU296" s="134">
        <f t="shared" si="130"/>
        <v>4.8428691247488356</v>
      </c>
    </row>
    <row r="297" spans="1:47" s="134" customFormat="1" ht="12.95" customHeight="1" x14ac:dyDescent="0.2">
      <c r="A297" s="159" t="s">
        <v>192</v>
      </c>
      <c r="B297" s="164" t="s">
        <v>102</v>
      </c>
      <c r="C297" s="158">
        <v>52520.358</v>
      </c>
      <c r="D297" s="158" t="s">
        <v>82</v>
      </c>
      <c r="E297" s="69">
        <f t="shared" si="114"/>
        <v>6369.9957524646679</v>
      </c>
      <c r="F297" s="134">
        <f t="shared" si="133"/>
        <v>6370</v>
      </c>
      <c r="G297" s="134">
        <f t="shared" si="115"/>
        <v>-4.8680000036256388E-3</v>
      </c>
      <c r="I297" s="134">
        <f>G297</f>
        <v>-4.8680000036256388E-3</v>
      </c>
      <c r="P297" s="134">
        <f t="shared" si="116"/>
        <v>1.45746836009851E-2</v>
      </c>
      <c r="Q297" s="185">
        <f t="shared" si="117"/>
        <v>37501.858</v>
      </c>
      <c r="S297" s="70">
        <v>0.1</v>
      </c>
      <c r="Z297" s="134">
        <f t="shared" si="118"/>
        <v>6370</v>
      </c>
      <c r="AA297" s="134">
        <f t="shared" si="119"/>
        <v>8.5831806905512266E-3</v>
      </c>
      <c r="AB297" s="134">
        <f t="shared" si="120"/>
        <v>1.1235029068082337E-3</v>
      </c>
      <c r="AC297" s="134">
        <f t="shared" si="121"/>
        <v>-1.9442683604610739E-2</v>
      </c>
      <c r="AD297" s="134">
        <f t="shared" si="131"/>
        <v>-1.3451180694176865E-2</v>
      </c>
      <c r="AE297" s="134">
        <f t="shared" si="122"/>
        <v>1.8093426206739644E-5</v>
      </c>
      <c r="AF297" s="134">
        <f t="shared" si="132"/>
        <v>-1.9442683604610739E-2</v>
      </c>
      <c r="AG297" s="70"/>
      <c r="AH297" s="134">
        <f t="shared" si="123"/>
        <v>-5.9915029104338725E-3</v>
      </c>
      <c r="AI297" s="134">
        <f t="shared" si="124"/>
        <v>0.56566746626247588</v>
      </c>
      <c r="AJ297" s="134">
        <f t="shared" si="125"/>
        <v>-0.82835121086226882</v>
      </c>
      <c r="AK297" s="134">
        <f t="shared" si="126"/>
        <v>-0.35539669982609906</v>
      </c>
      <c r="AL297" s="134">
        <f t="shared" si="127"/>
        <v>-2.4558166427036641</v>
      </c>
      <c r="AM297" s="134">
        <f t="shared" si="128"/>
        <v>-2.8012021227592161</v>
      </c>
      <c r="AN297" s="134">
        <f t="shared" si="134"/>
        <v>4.3268532883349007</v>
      </c>
      <c r="AO297" s="134">
        <f t="shared" si="134"/>
        <v>4.3268722601426184</v>
      </c>
      <c r="AP297" s="134">
        <f t="shared" si="134"/>
        <v>4.3267823710447821</v>
      </c>
      <c r="AQ297" s="134">
        <f t="shared" si="134"/>
        <v>4.3272084452450832</v>
      </c>
      <c r="AR297" s="134">
        <f t="shared" si="134"/>
        <v>4.3251928020841968</v>
      </c>
      <c r="AS297" s="134">
        <f t="shared" si="134"/>
        <v>4.3348184522277506</v>
      </c>
      <c r="AT297" s="134">
        <f t="shared" si="134"/>
        <v>4.2907301887130114</v>
      </c>
      <c r="AU297" s="134">
        <f t="shared" si="130"/>
        <v>4.8468686491771074</v>
      </c>
    </row>
    <row r="298" spans="1:47" s="134" customFormat="1" ht="12.95" customHeight="1" x14ac:dyDescent="0.2">
      <c r="A298" s="69" t="s">
        <v>193</v>
      </c>
      <c r="B298" s="74" t="s">
        <v>102</v>
      </c>
      <c r="C298" s="72">
        <v>52811.476199999997</v>
      </c>
      <c r="D298" s="72">
        <v>2.9999999999999997E-4</v>
      </c>
      <c r="E298" s="69">
        <f t="shared" si="114"/>
        <v>6624.0086612026862</v>
      </c>
      <c r="F298" s="134">
        <f t="shared" si="133"/>
        <v>6624</v>
      </c>
      <c r="G298" s="134">
        <f t="shared" si="115"/>
        <v>9.9263999945833348E-3</v>
      </c>
      <c r="K298" s="134">
        <f>G298</f>
        <v>9.9263999945833348E-3</v>
      </c>
      <c r="P298" s="134">
        <f t="shared" si="116"/>
        <v>1.4144137737249981E-2</v>
      </c>
      <c r="Q298" s="185">
        <f t="shared" si="117"/>
        <v>37792.976199999997</v>
      </c>
      <c r="S298" s="70">
        <v>1</v>
      </c>
      <c r="Z298" s="134">
        <f t="shared" si="118"/>
        <v>6624</v>
      </c>
      <c r="AA298" s="134">
        <f t="shared" si="119"/>
        <v>9.6795857973505789E-3</v>
      </c>
      <c r="AB298" s="134">
        <f t="shared" si="120"/>
        <v>1.4390951934482737E-2</v>
      </c>
      <c r="AC298" s="134">
        <f t="shared" si="121"/>
        <v>-4.2177377426666461E-3</v>
      </c>
      <c r="AD298" s="134">
        <f t="shared" si="131"/>
        <v>2.4681419723275588E-4</v>
      </c>
      <c r="AE298" s="134">
        <f t="shared" si="122"/>
        <v>6.0917247955649727E-8</v>
      </c>
      <c r="AF298" s="134">
        <f t="shared" si="132"/>
        <v>-4.2177377426666461E-3</v>
      </c>
      <c r="AG298" s="70"/>
      <c r="AH298" s="134">
        <f t="shared" si="123"/>
        <v>-4.464551939899402E-3</v>
      </c>
      <c r="AI298" s="134">
        <f t="shared" si="124"/>
        <v>0.59799705733011921</v>
      </c>
      <c r="AJ298" s="134">
        <f t="shared" si="125"/>
        <v>-0.77685292562940389</v>
      </c>
      <c r="AK298" s="134">
        <f t="shared" si="126"/>
        <v>-0.39159315391729765</v>
      </c>
      <c r="AL298" s="134">
        <f t="shared" si="127"/>
        <v>-2.3693109757902455</v>
      </c>
      <c r="AM298" s="134">
        <f t="shared" si="128"/>
        <v>-2.4597171561131788</v>
      </c>
      <c r="AN298" s="134">
        <f t="shared" si="134"/>
        <v>4.4499975268450491</v>
      </c>
      <c r="AO298" s="134">
        <f t="shared" si="134"/>
        <v>4.4499973340018988</v>
      </c>
      <c r="AP298" s="134">
        <f t="shared" si="134"/>
        <v>4.4499986587349474</v>
      </c>
      <c r="AQ298" s="134">
        <f t="shared" si="134"/>
        <v>4.4499895586334173</v>
      </c>
      <c r="AR298" s="134">
        <f t="shared" si="134"/>
        <v>4.4500520769527396</v>
      </c>
      <c r="AS298" s="134">
        <f t="shared" si="134"/>
        <v>4.4496228648425422</v>
      </c>
      <c r="AT298" s="134">
        <f t="shared" si="134"/>
        <v>4.4525835164900167</v>
      </c>
      <c r="AU298" s="134">
        <f t="shared" si="130"/>
        <v>4.9919942498601069</v>
      </c>
    </row>
    <row r="299" spans="1:47" s="134" customFormat="1" ht="12.95" customHeight="1" x14ac:dyDescent="0.2">
      <c r="A299" s="69" t="s">
        <v>194</v>
      </c>
      <c r="B299" s="79" t="s">
        <v>102</v>
      </c>
      <c r="C299" s="190">
        <v>52842.4231</v>
      </c>
      <c r="D299" s="190">
        <v>1.1000000000000001E-3</v>
      </c>
      <c r="E299" s="69">
        <f t="shared" si="114"/>
        <v>6651.0111367793606</v>
      </c>
      <c r="F299" s="134">
        <f t="shared" si="133"/>
        <v>6651</v>
      </c>
      <c r="G299" s="134">
        <f t="shared" si="115"/>
        <v>1.2763599996105768E-2</v>
      </c>
      <c r="K299" s="134">
        <f>G299</f>
        <v>1.2763599996105768E-2</v>
      </c>
      <c r="P299" s="134">
        <f t="shared" si="116"/>
        <v>1.409377902212194E-2</v>
      </c>
      <c r="Q299" s="185">
        <f t="shared" si="117"/>
        <v>37823.9231</v>
      </c>
      <c r="S299" s="70">
        <v>1</v>
      </c>
      <c r="Z299" s="134">
        <f t="shared" si="118"/>
        <v>6651</v>
      </c>
      <c r="AA299" s="134">
        <f t="shared" si="119"/>
        <v>9.8012874610296334E-3</v>
      </c>
      <c r="AB299" s="134">
        <f t="shared" si="120"/>
        <v>1.7056091557198075E-2</v>
      </c>
      <c r="AC299" s="134">
        <f t="shared" si="121"/>
        <v>-1.3301790260161726E-3</v>
      </c>
      <c r="AD299" s="134">
        <f t="shared" si="131"/>
        <v>2.9623125350761344E-3</v>
      </c>
      <c r="AE299" s="134">
        <f t="shared" si="122"/>
        <v>8.7752955554691941E-6</v>
      </c>
      <c r="AF299" s="134">
        <f t="shared" si="132"/>
        <v>-1.3301790260161726E-3</v>
      </c>
      <c r="AG299" s="70"/>
      <c r="AH299" s="134">
        <f t="shared" si="123"/>
        <v>-4.292491561092307E-3</v>
      </c>
      <c r="AI299" s="134">
        <f t="shared" si="124"/>
        <v>0.60185079114261208</v>
      </c>
      <c r="AJ299" s="134">
        <f t="shared" si="125"/>
        <v>-0.77064986553644677</v>
      </c>
      <c r="AK299" s="134">
        <f t="shared" si="126"/>
        <v>-0.39551077304717747</v>
      </c>
      <c r="AL299" s="134">
        <f t="shared" si="127"/>
        <v>-2.3595188685795749</v>
      </c>
      <c r="AM299" s="134">
        <f t="shared" si="128"/>
        <v>-2.4256094409340361</v>
      </c>
      <c r="AN299" s="134">
        <f t="shared" si="134"/>
        <v>4.4635071870426772</v>
      </c>
      <c r="AO299" s="134">
        <f t="shared" si="134"/>
        <v>4.4635067921706559</v>
      </c>
      <c r="AP299" s="134">
        <f t="shared" si="134"/>
        <v>4.4635096486818675</v>
      </c>
      <c r="AQ299" s="134">
        <f t="shared" si="134"/>
        <v>4.4634889853529538</v>
      </c>
      <c r="AR299" s="134">
        <f t="shared" si="134"/>
        <v>4.4636384969030773</v>
      </c>
      <c r="AS299" s="134">
        <f t="shared" si="134"/>
        <v>4.4625586680170901</v>
      </c>
      <c r="AT299" s="134">
        <f t="shared" si="134"/>
        <v>4.4704636267488285</v>
      </c>
      <c r="AU299" s="134">
        <f t="shared" si="130"/>
        <v>5.0074209869405832</v>
      </c>
    </row>
    <row r="300" spans="1:47" s="134" customFormat="1" ht="12.95" customHeight="1" x14ac:dyDescent="0.2">
      <c r="A300" s="69" t="s">
        <v>195</v>
      </c>
      <c r="B300" s="191"/>
      <c r="C300" s="72">
        <v>52850.444900000002</v>
      </c>
      <c r="D300" s="72">
        <v>2.0000000000000001E-4</v>
      </c>
      <c r="E300" s="69">
        <f t="shared" si="114"/>
        <v>6658.0104956353689</v>
      </c>
      <c r="F300" s="134">
        <f t="shared" si="133"/>
        <v>6658</v>
      </c>
      <c r="G300" s="134">
        <f t="shared" si="115"/>
        <v>1.2028800003463402E-2</v>
      </c>
      <c r="J300" s="134">
        <f>G300</f>
        <v>1.2028800003463402E-2</v>
      </c>
      <c r="P300" s="134">
        <f t="shared" si="116"/>
        <v>1.4080579009532333E-2</v>
      </c>
      <c r="Q300" s="185">
        <f t="shared" si="117"/>
        <v>37831.944900000002</v>
      </c>
      <c r="S300" s="70">
        <v>1</v>
      </c>
      <c r="Z300" s="134">
        <f t="shared" si="118"/>
        <v>6658</v>
      </c>
      <c r="AA300" s="134">
        <f t="shared" si="119"/>
        <v>9.8330069089892259E-3</v>
      </c>
      <c r="AB300" s="134">
        <f t="shared" si="120"/>
        <v>1.6276372104006509E-2</v>
      </c>
      <c r="AC300" s="134">
        <f t="shared" si="121"/>
        <v>-2.0517790060689302E-3</v>
      </c>
      <c r="AD300" s="134">
        <f t="shared" si="131"/>
        <v>2.1957930944741764E-3</v>
      </c>
      <c r="AE300" s="134">
        <f t="shared" si="122"/>
        <v>4.8215073137404797E-6</v>
      </c>
      <c r="AF300" s="134">
        <f t="shared" si="132"/>
        <v>-2.0517790060689302E-3</v>
      </c>
      <c r="AG300" s="70"/>
      <c r="AH300" s="134">
        <f t="shared" si="123"/>
        <v>-4.2475721005431058E-3</v>
      </c>
      <c r="AI300" s="134">
        <f t="shared" si="124"/>
        <v>0.6028643568583143</v>
      </c>
      <c r="AJ300" s="134">
        <f t="shared" si="125"/>
        <v>-0.76901635513277722</v>
      </c>
      <c r="AK300" s="134">
        <f t="shared" si="126"/>
        <v>-0.3965284921119534</v>
      </c>
      <c r="AL300" s="134">
        <f t="shared" si="127"/>
        <v>-2.356959487480649</v>
      </c>
      <c r="AM300" s="134">
        <f t="shared" si="128"/>
        <v>-2.4168278407294834</v>
      </c>
      <c r="AN300" s="134">
        <f t="shared" si="134"/>
        <v>4.4670239369230789</v>
      </c>
      <c r="AO300" s="134">
        <f t="shared" si="134"/>
        <v>4.4670235099815851</v>
      </c>
      <c r="AP300" s="134">
        <f t="shared" si="134"/>
        <v>4.4670266418409801</v>
      </c>
      <c r="AQ300" s="134">
        <f t="shared" si="134"/>
        <v>4.4670036687759831</v>
      </c>
      <c r="AR300" s="134">
        <f t="shared" si="134"/>
        <v>4.4671722316363036</v>
      </c>
      <c r="AS300" s="134">
        <f t="shared" si="134"/>
        <v>4.4659380428691495</v>
      </c>
      <c r="AT300" s="134">
        <f t="shared" si="134"/>
        <v>4.4751200943700473</v>
      </c>
      <c r="AU300" s="134">
        <f t="shared" si="130"/>
        <v>5.011420511368855</v>
      </c>
    </row>
    <row r="301" spans="1:47" s="134" customFormat="1" ht="12.95" customHeight="1" x14ac:dyDescent="0.2">
      <c r="A301" s="159" t="s">
        <v>196</v>
      </c>
      <c r="B301" s="164" t="s">
        <v>102</v>
      </c>
      <c r="C301" s="158">
        <v>52850.451999999997</v>
      </c>
      <c r="D301" s="158" t="s">
        <v>82</v>
      </c>
      <c r="E301" s="69">
        <f t="shared" si="114"/>
        <v>6658.0166906848399</v>
      </c>
      <c r="F301" s="134">
        <f t="shared" si="133"/>
        <v>6658</v>
      </c>
      <c r="G301" s="134">
        <f t="shared" si="115"/>
        <v>1.9128799998725299E-2</v>
      </c>
      <c r="I301" s="134">
        <f>G301</f>
        <v>1.9128799998725299E-2</v>
      </c>
      <c r="P301" s="134">
        <f t="shared" si="116"/>
        <v>1.4080579009532333E-2</v>
      </c>
      <c r="Q301" s="185">
        <f t="shared" si="117"/>
        <v>37831.951999999997</v>
      </c>
      <c r="S301" s="70">
        <v>0.1</v>
      </c>
      <c r="Z301" s="134">
        <f t="shared" si="118"/>
        <v>6658</v>
      </c>
      <c r="AA301" s="134">
        <f t="shared" si="119"/>
        <v>9.8330069089892259E-3</v>
      </c>
      <c r="AB301" s="134">
        <f t="shared" si="120"/>
        <v>2.3376372099268405E-2</v>
      </c>
      <c r="AC301" s="134">
        <f t="shared" si="121"/>
        <v>5.0482209891929662E-3</v>
      </c>
      <c r="AD301" s="134">
        <f t="shared" si="131"/>
        <v>9.2957930897360729E-3</v>
      </c>
      <c r="AE301" s="134">
        <f t="shared" si="122"/>
        <v>8.6411769167184924E-6</v>
      </c>
      <c r="AF301" s="134">
        <f t="shared" si="132"/>
        <v>5.0482209891929662E-3</v>
      </c>
      <c r="AG301" s="70"/>
      <c r="AH301" s="134">
        <f t="shared" si="123"/>
        <v>-4.2475721005431058E-3</v>
      </c>
      <c r="AI301" s="134">
        <f t="shared" si="124"/>
        <v>0.6028643568583143</v>
      </c>
      <c r="AJ301" s="134">
        <f t="shared" si="125"/>
        <v>-0.76901635513277722</v>
      </c>
      <c r="AK301" s="134">
        <f t="shared" si="126"/>
        <v>-0.3965284921119534</v>
      </c>
      <c r="AL301" s="134">
        <f t="shared" si="127"/>
        <v>-2.356959487480649</v>
      </c>
      <c r="AM301" s="134">
        <f t="shared" si="128"/>
        <v>-2.4168278407294834</v>
      </c>
      <c r="AN301" s="134">
        <f t="shared" si="134"/>
        <v>4.4670239369230789</v>
      </c>
      <c r="AO301" s="134">
        <f t="shared" si="134"/>
        <v>4.4670235099815851</v>
      </c>
      <c r="AP301" s="134">
        <f t="shared" si="134"/>
        <v>4.4670266418409801</v>
      </c>
      <c r="AQ301" s="134">
        <f t="shared" si="134"/>
        <v>4.4670036687759831</v>
      </c>
      <c r="AR301" s="134">
        <f t="shared" si="134"/>
        <v>4.4671722316363036</v>
      </c>
      <c r="AS301" s="134">
        <f t="shared" si="134"/>
        <v>4.4659380428691495</v>
      </c>
      <c r="AT301" s="134">
        <f t="shared" si="134"/>
        <v>4.4751200943700473</v>
      </c>
      <c r="AU301" s="134">
        <f t="shared" si="130"/>
        <v>5.011420511368855</v>
      </c>
    </row>
    <row r="302" spans="1:47" s="134" customFormat="1" ht="12.95" customHeight="1" x14ac:dyDescent="0.2">
      <c r="A302" s="69" t="s">
        <v>193</v>
      </c>
      <c r="B302" s="74" t="s">
        <v>102</v>
      </c>
      <c r="C302" s="72">
        <v>52904.310700000002</v>
      </c>
      <c r="D302" s="72">
        <v>2.0000000000000001E-4</v>
      </c>
      <c r="E302" s="69">
        <f t="shared" si="114"/>
        <v>6705.0106781711929</v>
      </c>
      <c r="F302" s="134">
        <f t="shared" si="133"/>
        <v>6705</v>
      </c>
      <c r="G302" s="134">
        <f t="shared" si="115"/>
        <v>1.223799999570474E-2</v>
      </c>
      <c r="K302" s="134">
        <f>G302</f>
        <v>1.223799999570474E-2</v>
      </c>
      <c r="P302" s="134">
        <f t="shared" si="116"/>
        <v>1.3990414230051863E-2</v>
      </c>
      <c r="Q302" s="185">
        <f t="shared" si="117"/>
        <v>37885.810700000002</v>
      </c>
      <c r="S302" s="70">
        <v>1</v>
      </c>
      <c r="Z302" s="134">
        <f t="shared" si="118"/>
        <v>6705</v>
      </c>
      <c r="AA302" s="134">
        <f t="shared" si="119"/>
        <v>1.0047779024703895E-2</v>
      </c>
      <c r="AB302" s="134">
        <f t="shared" si="120"/>
        <v>1.6180635201052708E-2</v>
      </c>
      <c r="AC302" s="134">
        <f t="shared" si="121"/>
        <v>-1.7524142343471223E-3</v>
      </c>
      <c r="AD302" s="134">
        <f t="shared" si="131"/>
        <v>2.1902209710008454E-3</v>
      </c>
      <c r="AE302" s="134">
        <f t="shared" si="122"/>
        <v>4.7970679018118859E-6</v>
      </c>
      <c r="AF302" s="134">
        <f t="shared" si="132"/>
        <v>-1.7524142343471223E-3</v>
      </c>
      <c r="AG302" s="70"/>
      <c r="AH302" s="134">
        <f t="shared" si="123"/>
        <v>-3.9426352053479677E-3</v>
      </c>
      <c r="AI302" s="134">
        <f t="shared" si="124"/>
        <v>0.60982841065796933</v>
      </c>
      <c r="AJ302" s="134">
        <f t="shared" si="125"/>
        <v>-0.75777033370204783</v>
      </c>
      <c r="AK302" s="134">
        <f t="shared" si="126"/>
        <v>-0.40338281443370094</v>
      </c>
      <c r="AL302" s="134">
        <f t="shared" si="127"/>
        <v>-2.3395478624571022</v>
      </c>
      <c r="AM302" s="134">
        <f t="shared" si="128"/>
        <v>-2.3584967220643986</v>
      </c>
      <c r="AN302" s="134">
        <f t="shared" si="134"/>
        <v>4.4907918500316697</v>
      </c>
      <c r="AO302" s="134">
        <f t="shared" si="134"/>
        <v>4.4907913588057493</v>
      </c>
      <c r="AP302" s="134">
        <f t="shared" si="134"/>
        <v>4.4907953413292265</v>
      </c>
      <c r="AQ302" s="134">
        <f t="shared" si="134"/>
        <v>4.4907630557831544</v>
      </c>
      <c r="AR302" s="134">
        <f t="shared" si="134"/>
        <v>4.4910249218657023</v>
      </c>
      <c r="AS302" s="134">
        <f t="shared" si="134"/>
        <v>4.4889096456698052</v>
      </c>
      <c r="AT302" s="134">
        <f t="shared" si="134"/>
        <v>4.5066065875316808</v>
      </c>
      <c r="AU302" s="134">
        <f t="shared" si="130"/>
        <v>5.038274461101536</v>
      </c>
    </row>
    <row r="303" spans="1:47" s="134" customFormat="1" ht="12.95" customHeight="1" x14ac:dyDescent="0.2">
      <c r="A303" s="69" t="s">
        <v>195</v>
      </c>
      <c r="B303" s="191"/>
      <c r="C303" s="72">
        <v>52928.378700000001</v>
      </c>
      <c r="D303" s="72">
        <v>1.6999999999999999E-3</v>
      </c>
      <c r="E303" s="69">
        <f t="shared" si="114"/>
        <v>6726.0110233488786</v>
      </c>
      <c r="F303" s="134">
        <f t="shared" si="133"/>
        <v>6726</v>
      </c>
      <c r="G303" s="134">
        <f t="shared" si="115"/>
        <v>1.2633599995751865E-2</v>
      </c>
      <c r="J303" s="134">
        <f>G303</f>
        <v>1.2633599995751865E-2</v>
      </c>
      <c r="P303" s="134">
        <f t="shared" si="116"/>
        <v>1.3949263542770606E-2</v>
      </c>
      <c r="Q303" s="185">
        <f t="shared" si="117"/>
        <v>37909.878700000001</v>
      </c>
      <c r="S303" s="70">
        <v>1</v>
      </c>
      <c r="Z303" s="134">
        <f t="shared" si="118"/>
        <v>6726</v>
      </c>
      <c r="AA303" s="134">
        <f t="shared" si="119"/>
        <v>1.0144761338358142E-2</v>
      </c>
      <c r="AB303" s="134">
        <f t="shared" si="120"/>
        <v>1.6438102200164329E-2</v>
      </c>
      <c r="AC303" s="134">
        <f t="shared" si="121"/>
        <v>-1.315663547018741E-3</v>
      </c>
      <c r="AD303" s="134">
        <f t="shared" si="131"/>
        <v>2.488838657393723E-3</v>
      </c>
      <c r="AE303" s="134">
        <f t="shared" si="122"/>
        <v>6.1943178625373898E-6</v>
      </c>
      <c r="AF303" s="134">
        <f t="shared" si="132"/>
        <v>-1.315663547018741E-3</v>
      </c>
      <c r="AG303" s="70"/>
      <c r="AH303" s="134">
        <f t="shared" si="123"/>
        <v>-3.8045022044124644E-3</v>
      </c>
      <c r="AI303" s="134">
        <f t="shared" si="124"/>
        <v>0.61303177642815965</v>
      </c>
      <c r="AJ303" s="134">
        <f t="shared" si="125"/>
        <v>-0.75258453301844164</v>
      </c>
      <c r="AK303" s="134">
        <f t="shared" si="126"/>
        <v>-0.40645683418512474</v>
      </c>
      <c r="AL303" s="134">
        <f t="shared" si="127"/>
        <v>-2.3316367924848147</v>
      </c>
      <c r="AM303" s="134">
        <f t="shared" si="128"/>
        <v>-2.3327782929513989</v>
      </c>
      <c r="AN303" s="134">
        <f t="shared" si="134"/>
        <v>4.5015009133913635</v>
      </c>
      <c r="AO303" s="134">
        <f t="shared" si="134"/>
        <v>4.5015004505769687</v>
      </c>
      <c r="AP303" s="134">
        <f t="shared" si="134"/>
        <v>4.5015043902477316</v>
      </c>
      <c r="AQ303" s="134">
        <f t="shared" si="134"/>
        <v>4.5014708564313084</v>
      </c>
      <c r="AR303" s="134">
        <f t="shared" si="134"/>
        <v>4.5017564587900898</v>
      </c>
      <c r="AS303" s="134">
        <f t="shared" si="134"/>
        <v>4.4993361002279508</v>
      </c>
      <c r="AT303" s="134">
        <f t="shared" si="134"/>
        <v>4.5207991474990052</v>
      </c>
      <c r="AU303" s="134">
        <f t="shared" si="130"/>
        <v>5.0502730343863504</v>
      </c>
    </row>
    <row r="304" spans="1:47" s="134" customFormat="1" ht="12.95" customHeight="1" x14ac:dyDescent="0.2">
      <c r="A304" s="69" t="s">
        <v>197</v>
      </c>
      <c r="B304" s="74" t="s">
        <v>102</v>
      </c>
      <c r="C304" s="72">
        <v>52976.513599999998</v>
      </c>
      <c r="D304" s="72">
        <v>5.0000000000000001E-4</v>
      </c>
      <c r="E304" s="69">
        <f t="shared" si="114"/>
        <v>6768.0107539078508</v>
      </c>
      <c r="F304" s="134">
        <f t="shared" si="133"/>
        <v>6768</v>
      </c>
      <c r="G304" s="134">
        <f t="shared" si="115"/>
        <v>1.2324799994530622E-2</v>
      </c>
      <c r="K304" s="134">
        <f>G304</f>
        <v>1.2324799994530622E-2</v>
      </c>
      <c r="P304" s="134">
        <f t="shared" si="116"/>
        <v>1.3865360677728023E-2</v>
      </c>
      <c r="Q304" s="185">
        <f t="shared" si="117"/>
        <v>37958.013599999998</v>
      </c>
      <c r="S304" s="70">
        <v>1</v>
      </c>
      <c r="Z304" s="134">
        <f t="shared" si="118"/>
        <v>6768</v>
      </c>
      <c r="AA304" s="134">
        <f t="shared" si="119"/>
        <v>1.0340638729000774E-2</v>
      </c>
      <c r="AB304" s="134">
        <f t="shared" si="120"/>
        <v>1.5849521943257873E-2</v>
      </c>
      <c r="AC304" s="134">
        <f t="shared" si="121"/>
        <v>-1.5405606831974013E-3</v>
      </c>
      <c r="AD304" s="134">
        <f t="shared" si="131"/>
        <v>1.984161265529848E-3</v>
      </c>
      <c r="AE304" s="134">
        <f t="shared" si="122"/>
        <v>3.936895927629008E-6</v>
      </c>
      <c r="AF304" s="134">
        <f t="shared" si="132"/>
        <v>-1.5405606831974013E-3</v>
      </c>
      <c r="AG304" s="70"/>
      <c r="AH304" s="134">
        <f t="shared" si="123"/>
        <v>-3.5247219487272493E-3</v>
      </c>
      <c r="AI304" s="134">
        <f t="shared" si="124"/>
        <v>0.61961559168836966</v>
      </c>
      <c r="AJ304" s="134">
        <f t="shared" si="125"/>
        <v>-0.7419019389433259</v>
      </c>
      <c r="AK304" s="134">
        <f t="shared" si="126"/>
        <v>-0.41262484901366603</v>
      </c>
      <c r="AL304" s="134">
        <f t="shared" si="127"/>
        <v>-2.3155610491079144</v>
      </c>
      <c r="AM304" s="134">
        <f t="shared" si="128"/>
        <v>-2.2819514306987601</v>
      </c>
      <c r="AN304" s="134">
        <f t="shared" si="134"/>
        <v>4.5230899269880194</v>
      </c>
      <c r="AO304" s="134">
        <f t="shared" si="134"/>
        <v>4.5230895689092874</v>
      </c>
      <c r="AP304" s="134">
        <f t="shared" si="134"/>
        <v>4.5230929597555356</v>
      </c>
      <c r="AQ304" s="134">
        <f t="shared" si="134"/>
        <v>4.5230608523566938</v>
      </c>
      <c r="AR304" s="134">
        <f t="shared" si="134"/>
        <v>4.5233650884011096</v>
      </c>
      <c r="AS304" s="134">
        <f t="shared" si="134"/>
        <v>4.5205014140791953</v>
      </c>
      <c r="AT304" s="134">
        <f t="shared" si="134"/>
        <v>4.5494126161942825</v>
      </c>
      <c r="AU304" s="134">
        <f t="shared" si="130"/>
        <v>5.0742701809559811</v>
      </c>
    </row>
    <row r="305" spans="1:47" s="134" customFormat="1" ht="12.95" customHeight="1" x14ac:dyDescent="0.2">
      <c r="A305" s="69" t="s">
        <v>198</v>
      </c>
      <c r="B305" s="74" t="s">
        <v>102</v>
      </c>
      <c r="C305" s="72">
        <v>53260.741300000002</v>
      </c>
      <c r="D305" s="72">
        <v>6.9999999999999999E-4</v>
      </c>
      <c r="E305" s="69">
        <f t="shared" si="114"/>
        <v>7016.0114107576064</v>
      </c>
      <c r="F305" s="134">
        <f t="shared" si="133"/>
        <v>7016</v>
      </c>
      <c r="G305" s="134">
        <f t="shared" si="115"/>
        <v>1.3077600000542589E-2</v>
      </c>
      <c r="K305" s="134">
        <f>G305</f>
        <v>1.3077600000542589E-2</v>
      </c>
      <c r="P305" s="134">
        <f t="shared" si="116"/>
        <v>1.3326404684246691E-2</v>
      </c>
      <c r="Q305" s="185">
        <f t="shared" si="117"/>
        <v>38242.241300000002</v>
      </c>
      <c r="S305" s="70">
        <v>1</v>
      </c>
      <c r="Z305" s="134">
        <f t="shared" si="118"/>
        <v>7016</v>
      </c>
      <c r="AA305" s="134">
        <f t="shared" si="119"/>
        <v>1.1550835290714755E-2</v>
      </c>
      <c r="AB305" s="134">
        <f t="shared" si="120"/>
        <v>1.4853169394074524E-2</v>
      </c>
      <c r="AC305" s="134">
        <f t="shared" si="121"/>
        <v>-2.4880468370410205E-4</v>
      </c>
      <c r="AD305" s="134">
        <f t="shared" si="131"/>
        <v>1.5267647098278336E-3</v>
      </c>
      <c r="AE305" s="134">
        <f t="shared" si="122"/>
        <v>2.3310104791756689E-6</v>
      </c>
      <c r="AF305" s="134">
        <f t="shared" si="132"/>
        <v>-2.4880468370410205E-4</v>
      </c>
      <c r="AG305" s="70"/>
      <c r="AH305" s="134">
        <f t="shared" si="123"/>
        <v>-1.7755693935319354E-3</v>
      </c>
      <c r="AI305" s="134">
        <f t="shared" si="124"/>
        <v>0.66392444943020201</v>
      </c>
      <c r="AJ305" s="134">
        <f t="shared" si="125"/>
        <v>-0.66924850664354107</v>
      </c>
      <c r="AK305" s="134">
        <f t="shared" si="126"/>
        <v>-0.44944942809992205</v>
      </c>
      <c r="AL305" s="134">
        <f t="shared" si="127"/>
        <v>-2.2128555096846898</v>
      </c>
      <c r="AM305" s="134">
        <f t="shared" si="128"/>
        <v>-1.9964003750101074</v>
      </c>
      <c r="AN305" s="134">
        <f t="shared" si="134"/>
        <v>4.655664796186092</v>
      </c>
      <c r="AO305" s="134">
        <f t="shared" si="134"/>
        <v>4.6556647952679766</v>
      </c>
      <c r="AP305" s="134">
        <f t="shared" si="134"/>
        <v>4.6556648241242415</v>
      </c>
      <c r="AQ305" s="134">
        <f t="shared" si="134"/>
        <v>4.6556639171819594</v>
      </c>
      <c r="AR305" s="134">
        <f t="shared" si="134"/>
        <v>4.6556924289894859</v>
      </c>
      <c r="AS305" s="134">
        <f t="shared" si="134"/>
        <v>4.6548028412606746</v>
      </c>
      <c r="AT305" s="134">
        <f t="shared" si="134"/>
        <v>4.7244295021129368</v>
      </c>
      <c r="AU305" s="134">
        <f t="shared" si="130"/>
        <v>5.2159676178433196</v>
      </c>
    </row>
    <row r="306" spans="1:47" s="134" customFormat="1" ht="12.95" customHeight="1" x14ac:dyDescent="0.2">
      <c r="A306" s="159" t="s">
        <v>199</v>
      </c>
      <c r="B306" s="164" t="s">
        <v>102</v>
      </c>
      <c r="C306" s="158">
        <v>53332.947500000002</v>
      </c>
      <c r="D306" s="158" t="s">
        <v>82</v>
      </c>
      <c r="E306" s="69">
        <f t="shared" si="114"/>
        <v>7079.0143658834604</v>
      </c>
      <c r="F306" s="134">
        <f t="shared" si="133"/>
        <v>7079</v>
      </c>
      <c r="G306" s="134">
        <f t="shared" si="115"/>
        <v>1.6464399996038992E-2</v>
      </c>
      <c r="K306" s="134">
        <f>G306</f>
        <v>1.6464399996038992E-2</v>
      </c>
      <c r="P306" s="134">
        <f t="shared" si="116"/>
        <v>1.3177633820527602E-2</v>
      </c>
      <c r="Q306" s="185">
        <f t="shared" si="117"/>
        <v>38314.447500000002</v>
      </c>
      <c r="S306" s="70">
        <v>1</v>
      </c>
      <c r="Z306" s="134">
        <f t="shared" si="118"/>
        <v>7079</v>
      </c>
      <c r="AA306" s="134">
        <f t="shared" si="119"/>
        <v>1.1873303365822128E-2</v>
      </c>
      <c r="AB306" s="134">
        <f t="shared" si="120"/>
        <v>1.7768730450744466E-2</v>
      </c>
      <c r="AC306" s="134">
        <f t="shared" si="121"/>
        <v>3.2867661755113901E-3</v>
      </c>
      <c r="AD306" s="134">
        <f t="shared" si="131"/>
        <v>4.5910966302168642E-3</v>
      </c>
      <c r="AE306" s="134">
        <f t="shared" si="122"/>
        <v>2.1078168267988644E-5</v>
      </c>
      <c r="AF306" s="134">
        <f t="shared" si="132"/>
        <v>3.2867661755113901E-3</v>
      </c>
      <c r="AG306" s="70"/>
      <c r="AH306" s="134">
        <f t="shared" si="123"/>
        <v>-1.3043304547054749E-3</v>
      </c>
      <c r="AI306" s="134">
        <f t="shared" si="124"/>
        <v>0.67688134713140857</v>
      </c>
      <c r="AJ306" s="134">
        <f t="shared" si="125"/>
        <v>-0.64778166772211754</v>
      </c>
      <c r="AK306" s="134">
        <f t="shared" si="126"/>
        <v>-0.45885280894697217</v>
      </c>
      <c r="AL306" s="134">
        <f t="shared" si="127"/>
        <v>-2.1843275188523701</v>
      </c>
      <c r="AM306" s="134">
        <f t="shared" si="128"/>
        <v>-1.9272500720547057</v>
      </c>
      <c r="AN306" s="134">
        <f t="shared" si="134"/>
        <v>4.6908876017094912</v>
      </c>
      <c r="AO306" s="134">
        <f t="shared" si="134"/>
        <v>4.6908876017266916</v>
      </c>
      <c r="AP306" s="134">
        <f t="shared" si="134"/>
        <v>4.6908876003011173</v>
      </c>
      <c r="AQ306" s="134">
        <f t="shared" si="134"/>
        <v>4.6908877184517914</v>
      </c>
      <c r="AR306" s="134">
        <f t="shared" si="134"/>
        <v>4.6908779284001128</v>
      </c>
      <c r="AS306" s="134">
        <f t="shared" si="134"/>
        <v>4.6917048463519713</v>
      </c>
      <c r="AT306" s="134">
        <f t="shared" si="134"/>
        <v>4.770489776255987</v>
      </c>
      <c r="AU306" s="134">
        <f t="shared" si="130"/>
        <v>5.2519633376977648</v>
      </c>
    </row>
    <row r="307" spans="1:47" s="134" customFormat="1" ht="12.95" customHeight="1" x14ac:dyDescent="0.2">
      <c r="A307" s="159" t="s">
        <v>200</v>
      </c>
      <c r="B307" s="164" t="s">
        <v>102</v>
      </c>
      <c r="C307" s="158">
        <v>53611.428</v>
      </c>
      <c r="D307" s="158" t="s">
        <v>82</v>
      </c>
      <c r="E307" s="69">
        <f t="shared" si="114"/>
        <v>7322.0003483188357</v>
      </c>
      <c r="F307" s="134">
        <f t="shared" si="133"/>
        <v>7322</v>
      </c>
      <c r="G307" s="134">
        <f t="shared" si="115"/>
        <v>3.991999983554706E-4</v>
      </c>
      <c r="I307" s="134">
        <f>G307</f>
        <v>3.991999983554706E-4</v>
      </c>
      <c r="P307" s="134">
        <f t="shared" si="116"/>
        <v>1.2558798195344785E-2</v>
      </c>
      <c r="Q307" s="185">
        <f t="shared" si="117"/>
        <v>38592.928</v>
      </c>
      <c r="S307" s="70">
        <v>0.1</v>
      </c>
      <c r="Z307" s="134">
        <f t="shared" si="118"/>
        <v>7322</v>
      </c>
      <c r="AA307" s="134">
        <f t="shared" si="119"/>
        <v>1.3175911359337971E-2</v>
      </c>
      <c r="AB307" s="134">
        <f t="shared" si="120"/>
        <v>-2.1791316563771472E-4</v>
      </c>
      <c r="AC307" s="134">
        <f t="shared" si="121"/>
        <v>-1.2159598196989314E-2</v>
      </c>
      <c r="AD307" s="134">
        <f t="shared" si="131"/>
        <v>-1.27767113609825E-2</v>
      </c>
      <c r="AE307" s="134">
        <f t="shared" si="122"/>
        <v>1.632443532018593E-5</v>
      </c>
      <c r="AF307" s="134">
        <f t="shared" si="132"/>
        <v>-1.2159598196989314E-2</v>
      </c>
      <c r="AG307" s="70"/>
      <c r="AH307" s="134">
        <f t="shared" si="123"/>
        <v>6.1711316399318532E-4</v>
      </c>
      <c r="AI307" s="134">
        <f t="shared" si="124"/>
        <v>0.73497313731830194</v>
      </c>
      <c r="AJ307" s="134">
        <f t="shared" si="125"/>
        <v>-0.55050956051005839</v>
      </c>
      <c r="AK307" s="134">
        <f t="shared" si="126"/>
        <v>-0.49468406702382905</v>
      </c>
      <c r="AL307" s="134">
        <f t="shared" si="127"/>
        <v>-2.0626330543593161</v>
      </c>
      <c r="AM307" s="134">
        <f t="shared" si="128"/>
        <v>-1.670222216554355</v>
      </c>
      <c r="AN307" s="134">
        <f t="shared" si="134"/>
        <v>4.8337245928230539</v>
      </c>
      <c r="AO307" s="134">
        <f t="shared" si="134"/>
        <v>4.8337248470507079</v>
      </c>
      <c r="AP307" s="134">
        <f t="shared" si="134"/>
        <v>4.8337285896317246</v>
      </c>
      <c r="AQ307" s="134">
        <f t="shared" si="134"/>
        <v>4.8337836722893304</v>
      </c>
      <c r="AR307" s="134">
        <f t="shared" si="134"/>
        <v>4.8345915116184255</v>
      </c>
      <c r="AS307" s="134">
        <f t="shared" si="134"/>
        <v>4.8458815828809758</v>
      </c>
      <c r="AT307" s="134">
        <f t="shared" si="134"/>
        <v>4.9538671461651322</v>
      </c>
      <c r="AU307" s="134">
        <f t="shared" si="130"/>
        <v>5.3908039714220521</v>
      </c>
    </row>
    <row r="308" spans="1:47" s="134" customFormat="1" ht="12.95" customHeight="1" x14ac:dyDescent="0.2">
      <c r="A308" s="72" t="s">
        <v>201</v>
      </c>
      <c r="B308" s="74" t="s">
        <v>102</v>
      </c>
      <c r="C308" s="72">
        <v>53611.428390000001</v>
      </c>
      <c r="D308" s="72" t="s">
        <v>82</v>
      </c>
      <c r="E308" s="69">
        <f t="shared" si="114"/>
        <v>7322.0006886102865</v>
      </c>
      <c r="F308" s="134">
        <f t="shared" si="133"/>
        <v>7322</v>
      </c>
      <c r="G308" s="134">
        <f t="shared" si="115"/>
        <v>7.8919999941717833E-4</v>
      </c>
      <c r="K308" s="134">
        <f>G308</f>
        <v>7.8919999941717833E-4</v>
      </c>
      <c r="L308" s="159"/>
      <c r="P308" s="134">
        <f t="shared" si="116"/>
        <v>1.2558798195344785E-2</v>
      </c>
      <c r="Q308" s="185">
        <f t="shared" si="117"/>
        <v>38592.928390000001</v>
      </c>
      <c r="S308" s="70">
        <v>1</v>
      </c>
      <c r="Z308" s="134">
        <f t="shared" si="118"/>
        <v>7322</v>
      </c>
      <c r="AA308" s="134">
        <f t="shared" si="119"/>
        <v>1.3175911359337971E-2</v>
      </c>
      <c r="AB308" s="134">
        <f t="shared" si="120"/>
        <v>1.7208683542399301E-4</v>
      </c>
      <c r="AC308" s="134">
        <f t="shared" si="121"/>
        <v>-1.1769598195927607E-2</v>
      </c>
      <c r="AD308" s="134">
        <f t="shared" si="131"/>
        <v>-1.2386711359920793E-2</v>
      </c>
      <c r="AE308" s="134">
        <f t="shared" si="122"/>
        <v>1.534306183139908E-4</v>
      </c>
      <c r="AF308" s="134">
        <f t="shared" si="132"/>
        <v>-1.1769598195927607E-2</v>
      </c>
      <c r="AG308" s="70"/>
      <c r="AH308" s="134">
        <f t="shared" si="123"/>
        <v>6.1711316399318532E-4</v>
      </c>
      <c r="AI308" s="134">
        <f t="shared" si="124"/>
        <v>0.73497313731830194</v>
      </c>
      <c r="AJ308" s="134">
        <f t="shared" si="125"/>
        <v>-0.55050956051005839</v>
      </c>
      <c r="AK308" s="134">
        <f t="shared" si="126"/>
        <v>-0.49468406702382905</v>
      </c>
      <c r="AL308" s="134">
        <f t="shared" si="127"/>
        <v>-2.0626330543593161</v>
      </c>
      <c r="AM308" s="134">
        <f t="shared" si="128"/>
        <v>-1.670222216554355</v>
      </c>
      <c r="AN308" s="134">
        <f t="shared" ref="AN308:AT323" si="135">$AU308+$AB$7*SIN(AO308)</f>
        <v>4.8337245928230539</v>
      </c>
      <c r="AO308" s="134">
        <f t="shared" si="135"/>
        <v>4.8337248470507079</v>
      </c>
      <c r="AP308" s="134">
        <f t="shared" si="135"/>
        <v>4.8337285896317246</v>
      </c>
      <c r="AQ308" s="134">
        <f t="shared" si="135"/>
        <v>4.8337836722893304</v>
      </c>
      <c r="AR308" s="134">
        <f t="shared" si="135"/>
        <v>4.8345915116184255</v>
      </c>
      <c r="AS308" s="134">
        <f t="shared" si="135"/>
        <v>4.8458815828809758</v>
      </c>
      <c r="AT308" s="134">
        <f t="shared" si="135"/>
        <v>4.9538671461651322</v>
      </c>
      <c r="AU308" s="134">
        <f t="shared" si="130"/>
        <v>5.3908039714220521</v>
      </c>
    </row>
    <row r="309" spans="1:47" s="134" customFormat="1" ht="12.95" customHeight="1" x14ac:dyDescent="0.2">
      <c r="A309" s="159" t="s">
        <v>200</v>
      </c>
      <c r="B309" s="164" t="s">
        <v>102</v>
      </c>
      <c r="C309" s="158">
        <v>53611.432000000001</v>
      </c>
      <c r="D309" s="158" t="s">
        <v>82</v>
      </c>
      <c r="E309" s="69">
        <f t="shared" si="114"/>
        <v>7322.0038384875543</v>
      </c>
      <c r="F309" s="134">
        <f t="shared" si="133"/>
        <v>7322</v>
      </c>
      <c r="G309" s="134">
        <f t="shared" si="115"/>
        <v>4.3991999991703779E-3</v>
      </c>
      <c r="I309" s="134">
        <f>G309</f>
        <v>4.3991999991703779E-3</v>
      </c>
      <c r="P309" s="134">
        <f t="shared" si="116"/>
        <v>1.2558798195344785E-2</v>
      </c>
      <c r="Q309" s="185">
        <f t="shared" si="117"/>
        <v>38592.932000000001</v>
      </c>
      <c r="S309" s="70">
        <v>0.1</v>
      </c>
      <c r="Z309" s="134">
        <f t="shared" si="118"/>
        <v>7322</v>
      </c>
      <c r="AA309" s="134">
        <f t="shared" si="119"/>
        <v>1.3175911359337971E-2</v>
      </c>
      <c r="AB309" s="134">
        <f t="shared" si="120"/>
        <v>3.7820868351771926E-3</v>
      </c>
      <c r="AC309" s="134">
        <f t="shared" si="121"/>
        <v>-8.1595981961744071E-3</v>
      </c>
      <c r="AD309" s="134">
        <f t="shared" si="131"/>
        <v>-8.7767113601675932E-3</v>
      </c>
      <c r="AE309" s="134">
        <f t="shared" si="122"/>
        <v>7.7030662299694887E-6</v>
      </c>
      <c r="AF309" s="134">
        <f t="shared" si="132"/>
        <v>-8.1595981961744071E-3</v>
      </c>
      <c r="AG309" s="70"/>
      <c r="AH309" s="134">
        <f t="shared" si="123"/>
        <v>6.1711316399318532E-4</v>
      </c>
      <c r="AI309" s="134">
        <f t="shared" si="124"/>
        <v>0.73497313731830194</v>
      </c>
      <c r="AJ309" s="134">
        <f t="shared" si="125"/>
        <v>-0.55050956051005839</v>
      </c>
      <c r="AK309" s="134">
        <f t="shared" si="126"/>
        <v>-0.49468406702382905</v>
      </c>
      <c r="AL309" s="134">
        <f t="shared" si="127"/>
        <v>-2.0626330543593161</v>
      </c>
      <c r="AM309" s="134">
        <f t="shared" si="128"/>
        <v>-1.670222216554355</v>
      </c>
      <c r="AN309" s="134">
        <f t="shared" si="135"/>
        <v>4.8337245928230539</v>
      </c>
      <c r="AO309" s="134">
        <f t="shared" si="135"/>
        <v>4.8337248470507079</v>
      </c>
      <c r="AP309" s="134">
        <f t="shared" si="135"/>
        <v>4.8337285896317246</v>
      </c>
      <c r="AQ309" s="134">
        <f t="shared" si="135"/>
        <v>4.8337836722893304</v>
      </c>
      <c r="AR309" s="134">
        <f t="shared" si="135"/>
        <v>4.8345915116184255</v>
      </c>
      <c r="AS309" s="134">
        <f t="shared" si="135"/>
        <v>4.8458815828809758</v>
      </c>
      <c r="AT309" s="134">
        <f t="shared" si="135"/>
        <v>4.9538671461651322</v>
      </c>
      <c r="AU309" s="134">
        <f t="shared" si="130"/>
        <v>5.3908039714220521</v>
      </c>
    </row>
    <row r="310" spans="1:47" s="134" customFormat="1" ht="12.95" customHeight="1" x14ac:dyDescent="0.2">
      <c r="A310" s="72" t="s">
        <v>201</v>
      </c>
      <c r="B310" s="74" t="s">
        <v>102</v>
      </c>
      <c r="C310" s="72">
        <v>53611.432549999998</v>
      </c>
      <c r="D310" s="72" t="s">
        <v>82</v>
      </c>
      <c r="E310" s="69">
        <f t="shared" si="114"/>
        <v>7322.0043183857506</v>
      </c>
      <c r="F310" s="134">
        <f t="shared" si="133"/>
        <v>7322</v>
      </c>
      <c r="G310" s="134">
        <f t="shared" si="115"/>
        <v>4.9491999961901456E-3</v>
      </c>
      <c r="K310" s="134">
        <f>G310</f>
        <v>4.9491999961901456E-3</v>
      </c>
      <c r="L310" s="159"/>
      <c r="P310" s="134">
        <f t="shared" si="116"/>
        <v>1.2558798195344785E-2</v>
      </c>
      <c r="Q310" s="185">
        <f t="shared" si="117"/>
        <v>38592.932549999998</v>
      </c>
      <c r="S310" s="70">
        <v>1</v>
      </c>
      <c r="Z310" s="134">
        <f t="shared" si="118"/>
        <v>7322</v>
      </c>
      <c r="AA310" s="134">
        <f t="shared" si="119"/>
        <v>1.3175911359337971E-2</v>
      </c>
      <c r="AB310" s="134">
        <f t="shared" si="120"/>
        <v>4.3320868321969604E-3</v>
      </c>
      <c r="AC310" s="134">
        <f t="shared" si="121"/>
        <v>-7.6095981991546394E-3</v>
      </c>
      <c r="AD310" s="134">
        <f t="shared" si="131"/>
        <v>-8.2267113631478254E-3</v>
      </c>
      <c r="AE310" s="134">
        <f t="shared" si="122"/>
        <v>6.7678779852545549E-5</v>
      </c>
      <c r="AF310" s="134">
        <f t="shared" si="132"/>
        <v>-7.6095981991546394E-3</v>
      </c>
      <c r="AG310" s="70"/>
      <c r="AH310" s="134">
        <f t="shared" si="123"/>
        <v>6.1711316399318532E-4</v>
      </c>
      <c r="AI310" s="134">
        <f t="shared" si="124"/>
        <v>0.73497313731830194</v>
      </c>
      <c r="AJ310" s="134">
        <f t="shared" si="125"/>
        <v>-0.55050956051005839</v>
      </c>
      <c r="AK310" s="134">
        <f t="shared" si="126"/>
        <v>-0.49468406702382905</v>
      </c>
      <c r="AL310" s="134">
        <f t="shared" si="127"/>
        <v>-2.0626330543593161</v>
      </c>
      <c r="AM310" s="134">
        <f t="shared" si="128"/>
        <v>-1.670222216554355</v>
      </c>
      <c r="AN310" s="134">
        <f t="shared" si="135"/>
        <v>4.8337245928230539</v>
      </c>
      <c r="AO310" s="134">
        <f t="shared" si="135"/>
        <v>4.8337248470507079</v>
      </c>
      <c r="AP310" s="134">
        <f t="shared" si="135"/>
        <v>4.8337285896317246</v>
      </c>
      <c r="AQ310" s="134">
        <f t="shared" si="135"/>
        <v>4.8337836722893304</v>
      </c>
      <c r="AR310" s="134">
        <f t="shared" si="135"/>
        <v>4.8345915116184255</v>
      </c>
      <c r="AS310" s="134">
        <f t="shared" si="135"/>
        <v>4.8458815828809758</v>
      </c>
      <c r="AT310" s="134">
        <f t="shared" si="135"/>
        <v>4.9538671461651322</v>
      </c>
      <c r="AU310" s="134">
        <f t="shared" si="130"/>
        <v>5.3908039714220521</v>
      </c>
    </row>
    <row r="311" spans="1:47" s="134" customFormat="1" ht="12.95" customHeight="1" x14ac:dyDescent="0.2">
      <c r="A311" s="159" t="s">
        <v>200</v>
      </c>
      <c r="B311" s="164" t="s">
        <v>102</v>
      </c>
      <c r="C311" s="158">
        <v>53611.438999999998</v>
      </c>
      <c r="D311" s="158" t="s">
        <v>82</v>
      </c>
      <c r="E311" s="69">
        <f t="shared" si="114"/>
        <v>7322.0099462828093</v>
      </c>
      <c r="F311" s="134">
        <f t="shared" si="133"/>
        <v>7322</v>
      </c>
      <c r="G311" s="134">
        <f t="shared" si="115"/>
        <v>1.1399199996958487E-2</v>
      </c>
      <c r="I311" s="134">
        <f>G311</f>
        <v>1.1399199996958487E-2</v>
      </c>
      <c r="P311" s="134">
        <f t="shared" si="116"/>
        <v>1.2558798195344785E-2</v>
      </c>
      <c r="Q311" s="185">
        <f t="shared" si="117"/>
        <v>38592.938999999998</v>
      </c>
      <c r="S311" s="70">
        <v>0.1</v>
      </c>
      <c r="Z311" s="134">
        <f t="shared" si="118"/>
        <v>7322</v>
      </c>
      <c r="AA311" s="134">
        <f t="shared" si="119"/>
        <v>1.3175911359337971E-2</v>
      </c>
      <c r="AB311" s="134">
        <f t="shared" si="120"/>
        <v>1.0782086832965301E-2</v>
      </c>
      <c r="AC311" s="134">
        <f t="shared" si="121"/>
        <v>-1.1595981983862982E-3</v>
      </c>
      <c r="AD311" s="134">
        <f t="shared" si="131"/>
        <v>-1.7767113623794843E-3</v>
      </c>
      <c r="AE311" s="134">
        <f t="shared" si="122"/>
        <v>3.1567032652083636E-7</v>
      </c>
      <c r="AF311" s="134">
        <f t="shared" si="132"/>
        <v>-1.1595981983862982E-3</v>
      </c>
      <c r="AG311" s="70"/>
      <c r="AH311" s="134">
        <f t="shared" si="123"/>
        <v>6.1711316399318532E-4</v>
      </c>
      <c r="AI311" s="134">
        <f t="shared" si="124"/>
        <v>0.73497313731830194</v>
      </c>
      <c r="AJ311" s="134">
        <f t="shared" si="125"/>
        <v>-0.55050956051005839</v>
      </c>
      <c r="AK311" s="134">
        <f t="shared" si="126"/>
        <v>-0.49468406702382905</v>
      </c>
      <c r="AL311" s="134">
        <f t="shared" si="127"/>
        <v>-2.0626330543593161</v>
      </c>
      <c r="AM311" s="134">
        <f t="shared" si="128"/>
        <v>-1.670222216554355</v>
      </c>
      <c r="AN311" s="134">
        <f t="shared" si="135"/>
        <v>4.8337245928230539</v>
      </c>
      <c r="AO311" s="134">
        <f t="shared" si="135"/>
        <v>4.8337248470507079</v>
      </c>
      <c r="AP311" s="134">
        <f t="shared" si="135"/>
        <v>4.8337285896317246</v>
      </c>
      <c r="AQ311" s="134">
        <f t="shared" si="135"/>
        <v>4.8337836722893304</v>
      </c>
      <c r="AR311" s="134">
        <f t="shared" si="135"/>
        <v>4.8345915116184255</v>
      </c>
      <c r="AS311" s="134">
        <f t="shared" si="135"/>
        <v>4.8458815828809758</v>
      </c>
      <c r="AT311" s="134">
        <f t="shared" si="135"/>
        <v>4.9538671461651322</v>
      </c>
      <c r="AU311" s="134">
        <f t="shared" si="130"/>
        <v>5.3908039714220521</v>
      </c>
    </row>
    <row r="312" spans="1:47" s="134" customFormat="1" ht="12.95" customHeight="1" x14ac:dyDescent="0.2">
      <c r="A312" s="72" t="s">
        <v>201</v>
      </c>
      <c r="B312" s="74" t="s">
        <v>102</v>
      </c>
      <c r="C312" s="72">
        <v>53611.4395</v>
      </c>
      <c r="D312" s="72" t="s">
        <v>82</v>
      </c>
      <c r="E312" s="69">
        <f t="shared" si="114"/>
        <v>7322.0103825539009</v>
      </c>
      <c r="F312" s="134">
        <f t="shared" si="133"/>
        <v>7322</v>
      </c>
      <c r="G312" s="134">
        <f t="shared" si="115"/>
        <v>1.189919999887934E-2</v>
      </c>
      <c r="K312" s="134">
        <f>G312</f>
        <v>1.189919999887934E-2</v>
      </c>
      <c r="L312" s="159"/>
      <c r="P312" s="134">
        <f t="shared" si="116"/>
        <v>1.2558798195344785E-2</v>
      </c>
      <c r="Q312" s="185">
        <f t="shared" si="117"/>
        <v>38592.9395</v>
      </c>
      <c r="S312" s="70">
        <v>1</v>
      </c>
      <c r="Z312" s="134">
        <f t="shared" si="118"/>
        <v>7322</v>
      </c>
      <c r="AA312" s="134">
        <f t="shared" si="119"/>
        <v>1.3175911359337971E-2</v>
      </c>
      <c r="AB312" s="134">
        <f t="shared" si="120"/>
        <v>1.1282086834886153E-2</v>
      </c>
      <c r="AC312" s="134">
        <f t="shared" si="121"/>
        <v>-6.5959819646544543E-4</v>
      </c>
      <c r="AD312" s="134">
        <f t="shared" si="131"/>
        <v>-1.2767113604586315E-3</v>
      </c>
      <c r="AE312" s="134">
        <f t="shared" si="122"/>
        <v>1.6299918979241297E-6</v>
      </c>
      <c r="AF312" s="134">
        <f t="shared" si="132"/>
        <v>-6.5959819646544543E-4</v>
      </c>
      <c r="AG312" s="70"/>
      <c r="AH312" s="134">
        <f t="shared" si="123"/>
        <v>6.1711316399318532E-4</v>
      </c>
      <c r="AI312" s="134">
        <f t="shared" si="124"/>
        <v>0.73497313731830194</v>
      </c>
      <c r="AJ312" s="134">
        <f t="shared" si="125"/>
        <v>-0.55050956051005839</v>
      </c>
      <c r="AK312" s="134">
        <f t="shared" si="126"/>
        <v>-0.49468406702382905</v>
      </c>
      <c r="AL312" s="134">
        <f t="shared" si="127"/>
        <v>-2.0626330543593161</v>
      </c>
      <c r="AM312" s="134">
        <f t="shared" si="128"/>
        <v>-1.670222216554355</v>
      </c>
      <c r="AN312" s="134">
        <f t="shared" si="135"/>
        <v>4.8337245928230539</v>
      </c>
      <c r="AO312" s="134">
        <f t="shared" si="135"/>
        <v>4.8337248470507079</v>
      </c>
      <c r="AP312" s="134">
        <f t="shared" si="135"/>
        <v>4.8337285896317246</v>
      </c>
      <c r="AQ312" s="134">
        <f t="shared" si="135"/>
        <v>4.8337836722893304</v>
      </c>
      <c r="AR312" s="134">
        <f t="shared" si="135"/>
        <v>4.8345915116184255</v>
      </c>
      <c r="AS312" s="134">
        <f t="shared" si="135"/>
        <v>4.8458815828809758</v>
      </c>
      <c r="AT312" s="134">
        <f t="shared" si="135"/>
        <v>4.9538671461651322</v>
      </c>
      <c r="AU312" s="134">
        <f t="shared" si="130"/>
        <v>5.3908039714220521</v>
      </c>
    </row>
    <row r="313" spans="1:47" s="134" customFormat="1" ht="12.95" customHeight="1" x14ac:dyDescent="0.2">
      <c r="A313" s="159" t="s">
        <v>202</v>
      </c>
      <c r="B313" s="164" t="s">
        <v>102</v>
      </c>
      <c r="C313" s="158">
        <v>53611.442999999999</v>
      </c>
      <c r="D313" s="158" t="s">
        <v>82</v>
      </c>
      <c r="E313" s="69">
        <f t="shared" si="114"/>
        <v>7322.0134364515288</v>
      </c>
      <c r="F313" s="134">
        <f t="shared" si="133"/>
        <v>7322</v>
      </c>
      <c r="G313" s="134">
        <f t="shared" si="115"/>
        <v>1.5399199997773394E-2</v>
      </c>
      <c r="I313" s="134">
        <f>G313</f>
        <v>1.5399199997773394E-2</v>
      </c>
      <c r="P313" s="134">
        <f t="shared" si="116"/>
        <v>1.2558798195344785E-2</v>
      </c>
      <c r="Q313" s="185">
        <f t="shared" si="117"/>
        <v>38592.942999999999</v>
      </c>
      <c r="S313" s="70">
        <v>0.1</v>
      </c>
      <c r="Z313" s="134">
        <f t="shared" si="118"/>
        <v>7322</v>
      </c>
      <c r="AA313" s="134">
        <f t="shared" si="119"/>
        <v>1.3175911359337971E-2</v>
      </c>
      <c r="AB313" s="134">
        <f t="shared" si="120"/>
        <v>1.4782086833780208E-2</v>
      </c>
      <c r="AC313" s="134">
        <f t="shared" si="121"/>
        <v>2.840401802428609E-3</v>
      </c>
      <c r="AD313" s="134">
        <f t="shared" si="131"/>
        <v>2.2232886384354229E-3</v>
      </c>
      <c r="AE313" s="134">
        <f t="shared" si="122"/>
        <v>4.9430123697960367E-7</v>
      </c>
      <c r="AF313" s="134">
        <f t="shared" si="132"/>
        <v>2.840401802428609E-3</v>
      </c>
      <c r="AG313" s="70"/>
      <c r="AH313" s="134">
        <f t="shared" si="123"/>
        <v>6.1711316399318532E-4</v>
      </c>
      <c r="AI313" s="134">
        <f t="shared" si="124"/>
        <v>0.73497313731830194</v>
      </c>
      <c r="AJ313" s="134">
        <f t="shared" si="125"/>
        <v>-0.55050956051005839</v>
      </c>
      <c r="AK313" s="134">
        <f t="shared" si="126"/>
        <v>-0.49468406702382905</v>
      </c>
      <c r="AL313" s="134">
        <f t="shared" si="127"/>
        <v>-2.0626330543593161</v>
      </c>
      <c r="AM313" s="134">
        <f t="shared" si="128"/>
        <v>-1.670222216554355</v>
      </c>
      <c r="AN313" s="134">
        <f t="shared" si="135"/>
        <v>4.8337245928230539</v>
      </c>
      <c r="AO313" s="134">
        <f t="shared" si="135"/>
        <v>4.8337248470507079</v>
      </c>
      <c r="AP313" s="134">
        <f t="shared" si="135"/>
        <v>4.8337285896317246</v>
      </c>
      <c r="AQ313" s="134">
        <f t="shared" si="135"/>
        <v>4.8337836722893304</v>
      </c>
      <c r="AR313" s="134">
        <f t="shared" si="135"/>
        <v>4.8345915116184255</v>
      </c>
      <c r="AS313" s="134">
        <f t="shared" si="135"/>
        <v>4.8458815828809758</v>
      </c>
      <c r="AT313" s="134">
        <f t="shared" si="135"/>
        <v>4.9538671461651322</v>
      </c>
      <c r="AU313" s="134">
        <f t="shared" si="130"/>
        <v>5.3908039714220521</v>
      </c>
    </row>
    <row r="314" spans="1:47" s="134" customFormat="1" ht="12.95" customHeight="1" x14ac:dyDescent="0.2">
      <c r="A314" s="159" t="s">
        <v>203</v>
      </c>
      <c r="B314" s="164" t="s">
        <v>102</v>
      </c>
      <c r="C314" s="158">
        <v>53616.03</v>
      </c>
      <c r="D314" s="158" t="s">
        <v>82</v>
      </c>
      <c r="E314" s="69">
        <f t="shared" si="114"/>
        <v>7326.0157874291763</v>
      </c>
      <c r="F314" s="134">
        <f t="shared" si="133"/>
        <v>7326</v>
      </c>
      <c r="G314" s="134">
        <f t="shared" si="115"/>
        <v>1.8093599996063858E-2</v>
      </c>
      <c r="K314" s="134">
        <f>G314</f>
        <v>1.8093599996063858E-2</v>
      </c>
      <c r="P314" s="134">
        <f t="shared" si="116"/>
        <v>1.2548013614072401E-2</v>
      </c>
      <c r="Q314" s="185">
        <f t="shared" si="117"/>
        <v>38597.53</v>
      </c>
      <c r="S314" s="70">
        <v>1</v>
      </c>
      <c r="Z314" s="134">
        <f t="shared" si="118"/>
        <v>7326</v>
      </c>
      <c r="AA314" s="134">
        <f t="shared" si="119"/>
        <v>1.3198137612682452E-2</v>
      </c>
      <c r="AB314" s="134">
        <f t="shared" si="120"/>
        <v>1.7443475997453807E-2</v>
      </c>
      <c r="AC314" s="134">
        <f t="shared" si="121"/>
        <v>5.5455863819914575E-3</v>
      </c>
      <c r="AD314" s="134">
        <f t="shared" si="131"/>
        <v>4.8954623833814062E-3</v>
      </c>
      <c r="AE314" s="134">
        <f t="shared" si="122"/>
        <v>2.3965551947102357E-5</v>
      </c>
      <c r="AF314" s="134">
        <f t="shared" si="132"/>
        <v>5.5455863819914575E-3</v>
      </c>
      <c r="AG314" s="70"/>
      <c r="AH314" s="134">
        <f t="shared" si="123"/>
        <v>6.5012399861005138E-4</v>
      </c>
      <c r="AI314" s="134">
        <f t="shared" si="124"/>
        <v>0.73605245698967137</v>
      </c>
      <c r="AJ314" s="134">
        <f t="shared" si="125"/>
        <v>-0.54868785510261586</v>
      </c>
      <c r="AK314" s="134">
        <f t="shared" si="126"/>
        <v>-0.49526079861922295</v>
      </c>
      <c r="AL314" s="134">
        <f t="shared" si="127"/>
        <v>-2.0604524900043502</v>
      </c>
      <c r="AM314" s="134">
        <f t="shared" si="128"/>
        <v>-1.6660979458657001</v>
      </c>
      <c r="AN314" s="134">
        <f t="shared" si="135"/>
        <v>4.8361783944748788</v>
      </c>
      <c r="AO314" s="134">
        <f t="shared" si="135"/>
        <v>4.8361786750434446</v>
      </c>
      <c r="AP314" s="134">
        <f t="shared" si="135"/>
        <v>4.8361827239272746</v>
      </c>
      <c r="AQ314" s="134">
        <f t="shared" si="135"/>
        <v>4.8362411386911592</v>
      </c>
      <c r="AR314" s="134">
        <f t="shared" si="135"/>
        <v>4.8370808805076528</v>
      </c>
      <c r="AS314" s="134">
        <f t="shared" si="135"/>
        <v>4.8485845245388521</v>
      </c>
      <c r="AT314" s="134">
        <f t="shared" si="135"/>
        <v>4.956958639044803</v>
      </c>
      <c r="AU314" s="134">
        <f t="shared" si="130"/>
        <v>5.3930894139524934</v>
      </c>
    </row>
    <row r="315" spans="1:47" s="134" customFormat="1" ht="12.95" customHeight="1" x14ac:dyDescent="0.2">
      <c r="A315" s="159" t="s">
        <v>203</v>
      </c>
      <c r="B315" s="164" t="s">
        <v>102</v>
      </c>
      <c r="C315" s="158">
        <v>53632.075199999999</v>
      </c>
      <c r="D315" s="158" t="s">
        <v>82</v>
      </c>
      <c r="E315" s="69">
        <f t="shared" si="114"/>
        <v>7340.015901208677</v>
      </c>
      <c r="F315" s="134">
        <f t="shared" si="133"/>
        <v>7340</v>
      </c>
      <c r="G315" s="134">
        <f t="shared" si="115"/>
        <v>1.8223999992187601E-2</v>
      </c>
      <c r="K315" s="134">
        <f>G315</f>
        <v>1.8223999992187601E-2</v>
      </c>
      <c r="P315" s="134">
        <f t="shared" si="116"/>
        <v>1.2510115056716217E-2</v>
      </c>
      <c r="Q315" s="185">
        <f t="shared" si="117"/>
        <v>38613.575199999999</v>
      </c>
      <c r="S315" s="70">
        <v>1</v>
      </c>
      <c r="Z315" s="134">
        <f t="shared" si="118"/>
        <v>7340</v>
      </c>
      <c r="AA315" s="134">
        <f t="shared" si="119"/>
        <v>1.3276128250019116E-2</v>
      </c>
      <c r="AB315" s="134">
        <f t="shared" si="120"/>
        <v>1.74579867988847E-2</v>
      </c>
      <c r="AC315" s="134">
        <f t="shared" si="121"/>
        <v>5.7138849354713833E-3</v>
      </c>
      <c r="AD315" s="134">
        <f t="shared" si="131"/>
        <v>4.9478717421684842E-3</v>
      </c>
      <c r="AE315" s="134">
        <f t="shared" si="122"/>
        <v>2.4481434776949389E-5</v>
      </c>
      <c r="AF315" s="134">
        <f t="shared" si="132"/>
        <v>5.7138849354713833E-3</v>
      </c>
      <c r="AG315" s="70"/>
      <c r="AH315" s="134">
        <f t="shared" si="123"/>
        <v>7.6601319330289947E-4</v>
      </c>
      <c r="AI315" s="134">
        <f t="shared" si="124"/>
        <v>0.73986517484947756</v>
      </c>
      <c r="AJ315" s="134">
        <f t="shared" si="125"/>
        <v>-0.54224873539310448</v>
      </c>
      <c r="AK315" s="134">
        <f t="shared" si="126"/>
        <v>-0.49727400580972153</v>
      </c>
      <c r="AL315" s="134">
        <f t="shared" si="127"/>
        <v>-2.0527697385500465</v>
      </c>
      <c r="AM315" s="134">
        <f t="shared" si="128"/>
        <v>-1.6516855331098232</v>
      </c>
      <c r="AN315" s="134">
        <f t="shared" si="135"/>
        <v>4.8447952145026836</v>
      </c>
      <c r="AO315" s="134">
        <f t="shared" si="135"/>
        <v>4.8447956055168779</v>
      </c>
      <c r="AP315" s="134">
        <f t="shared" si="135"/>
        <v>4.8448008829414402</v>
      </c>
      <c r="AQ315" s="134">
        <f t="shared" si="135"/>
        <v>4.8448720906259037</v>
      </c>
      <c r="AR315" s="134">
        <f t="shared" si="135"/>
        <v>4.8458291942255238</v>
      </c>
      <c r="AS315" s="134">
        <f t="shared" si="135"/>
        <v>4.8580883147487688</v>
      </c>
      <c r="AT315" s="134">
        <f t="shared" si="135"/>
        <v>4.9677967757787753</v>
      </c>
      <c r="AU315" s="134">
        <f t="shared" si="130"/>
        <v>5.4010884628090361</v>
      </c>
    </row>
    <row r="316" spans="1:47" s="134" customFormat="1" ht="12.95" customHeight="1" x14ac:dyDescent="0.2">
      <c r="A316" s="69" t="s">
        <v>204</v>
      </c>
      <c r="B316" s="191"/>
      <c r="C316" s="72">
        <v>53657.281300000002</v>
      </c>
      <c r="D316" s="72">
        <v>1E-4</v>
      </c>
      <c r="E316" s="69">
        <f t="shared" ref="E316:E352" si="136">+(C316-C$7)/C$8</f>
        <v>7362.009286640925</v>
      </c>
      <c r="F316" s="134">
        <f t="shared" ref="F316:F353" si="137">ROUND(2*E316,0)/2</f>
        <v>7362</v>
      </c>
      <c r="G316" s="134">
        <f t="shared" ref="G316:G352" si="138">+C316-(C$7+F316*C$8)</f>
        <v>1.0643200002959929E-2</v>
      </c>
      <c r="J316" s="134">
        <f>G316</f>
        <v>1.0643200002959929E-2</v>
      </c>
      <c r="P316" s="134">
        <f t="shared" ref="P316:P352" si="139">+D$11+D$12*F316+D$13*F316^2</f>
        <v>1.2450080823176064E-2</v>
      </c>
      <c r="Q316" s="185">
        <f t="shared" ref="Q316:Q352" si="140">+C316-15018.5</f>
        <v>38638.781300000002</v>
      </c>
      <c r="S316" s="70">
        <v>1</v>
      </c>
      <c r="Z316" s="134">
        <f t="shared" si="118"/>
        <v>7362</v>
      </c>
      <c r="AA316" s="134">
        <f t="shared" si="119"/>
        <v>1.3399308015465744E-2</v>
      </c>
      <c r="AB316" s="134">
        <f t="shared" si="120"/>
        <v>9.69397281067025E-3</v>
      </c>
      <c r="AC316" s="134">
        <f t="shared" si="121"/>
        <v>-1.8068808202161349E-3</v>
      </c>
      <c r="AD316" s="134">
        <f t="shared" si="131"/>
        <v>-2.7561080125058143E-3</v>
      </c>
      <c r="AE316" s="134">
        <f t="shared" si="122"/>
        <v>7.5961313765987493E-6</v>
      </c>
      <c r="AF316" s="134">
        <f t="shared" si="132"/>
        <v>-1.8068808202161349E-3</v>
      </c>
      <c r="AG316" s="70"/>
      <c r="AH316" s="134">
        <f t="shared" si="123"/>
        <v>9.4922719228967959E-4</v>
      </c>
      <c r="AI316" s="134">
        <f t="shared" si="124"/>
        <v>0.74596888665275896</v>
      </c>
      <c r="AJ316" s="134">
        <f t="shared" si="125"/>
        <v>-0.53192792285216461</v>
      </c>
      <c r="AK316" s="134">
        <f t="shared" si="126"/>
        <v>-0.50041958151305488</v>
      </c>
      <c r="AL316" s="134">
        <f t="shared" si="127"/>
        <v>-2.040534247146363</v>
      </c>
      <c r="AM316" s="134">
        <f t="shared" si="128"/>
        <v>-1.6291060536026165</v>
      </c>
      <c r="AN316" s="134">
        <f t="shared" si="135"/>
        <v>4.8584267901936373</v>
      </c>
      <c r="AO316" s="134">
        <f t="shared" si="135"/>
        <v>4.8584274250954413</v>
      </c>
      <c r="AP316" s="134">
        <f t="shared" si="135"/>
        <v>4.858435199207837</v>
      </c>
      <c r="AQ316" s="134">
        <f t="shared" si="135"/>
        <v>4.8585303567332385</v>
      </c>
      <c r="AR316" s="134">
        <f t="shared" si="135"/>
        <v>4.8596901683949092</v>
      </c>
      <c r="AS316" s="134">
        <f t="shared" si="135"/>
        <v>4.8731600881362755</v>
      </c>
      <c r="AT316" s="134">
        <f t="shared" si="135"/>
        <v>4.9848840766323015</v>
      </c>
      <c r="AU316" s="134">
        <f t="shared" si="130"/>
        <v>5.4136583967264613</v>
      </c>
    </row>
    <row r="317" spans="1:47" s="134" customFormat="1" ht="12.95" customHeight="1" x14ac:dyDescent="0.2">
      <c r="A317" s="159" t="s">
        <v>203</v>
      </c>
      <c r="B317" s="164" t="s">
        <v>102</v>
      </c>
      <c r="C317" s="158">
        <v>53671.0435</v>
      </c>
      <c r="D317" s="158" t="s">
        <v>82</v>
      </c>
      <c r="E317" s="69">
        <f t="shared" si="136"/>
        <v>7374.0173866244841</v>
      </c>
      <c r="F317" s="134">
        <f t="shared" si="137"/>
        <v>7374</v>
      </c>
      <c r="G317" s="134">
        <f t="shared" si="138"/>
        <v>1.9926399996620603E-2</v>
      </c>
      <c r="K317" s="134">
        <f>G317</f>
        <v>1.9926399996620603E-2</v>
      </c>
      <c r="P317" s="134">
        <f t="shared" si="139"/>
        <v>1.2417087935765986E-2</v>
      </c>
      <c r="Q317" s="185">
        <f t="shared" si="140"/>
        <v>38652.5435</v>
      </c>
      <c r="S317" s="70">
        <v>1</v>
      </c>
      <c r="Z317" s="134">
        <f t="shared" si="118"/>
        <v>7374</v>
      </c>
      <c r="AA317" s="134">
        <f t="shared" si="119"/>
        <v>1.3466816820899849E-2</v>
      </c>
      <c r="AB317" s="134">
        <f t="shared" si="120"/>
        <v>1.8876671111486741E-2</v>
      </c>
      <c r="AC317" s="134">
        <f t="shared" si="121"/>
        <v>7.5093120608546171E-3</v>
      </c>
      <c r="AD317" s="134">
        <f t="shared" si="131"/>
        <v>6.4595831757207536E-3</v>
      </c>
      <c r="AE317" s="134">
        <f t="shared" si="122"/>
        <v>4.1726214804054616E-5</v>
      </c>
      <c r="AF317" s="134">
        <f t="shared" si="132"/>
        <v>7.5093120608546171E-3</v>
      </c>
      <c r="AG317" s="70"/>
      <c r="AH317" s="134">
        <f t="shared" si="123"/>
        <v>1.0497288851338633E-3</v>
      </c>
      <c r="AI317" s="134">
        <f t="shared" si="124"/>
        <v>0.74935728751600439</v>
      </c>
      <c r="AJ317" s="134">
        <f t="shared" si="125"/>
        <v>-0.52619187711529969</v>
      </c>
      <c r="AK317" s="134">
        <f t="shared" si="126"/>
        <v>-0.50212527798230289</v>
      </c>
      <c r="AL317" s="134">
        <f t="shared" si="127"/>
        <v>-2.0337746733890629</v>
      </c>
      <c r="AM317" s="134">
        <f t="shared" si="128"/>
        <v>-1.6168239368135804</v>
      </c>
      <c r="AN317" s="134">
        <f t="shared" si="135"/>
        <v>4.8659097827395277</v>
      </c>
      <c r="AO317" s="134">
        <f t="shared" si="135"/>
        <v>4.8659105961036522</v>
      </c>
      <c r="AP317" s="134">
        <f t="shared" si="135"/>
        <v>4.8659200734687502</v>
      </c>
      <c r="AQ317" s="134">
        <f t="shared" si="135"/>
        <v>4.8660304615133168</v>
      </c>
      <c r="AR317" s="134">
        <f t="shared" si="135"/>
        <v>4.867310463530953</v>
      </c>
      <c r="AS317" s="134">
        <f t="shared" si="135"/>
        <v>4.8814520822665584</v>
      </c>
      <c r="AT317" s="134">
        <f t="shared" si="135"/>
        <v>4.9942330230229297</v>
      </c>
      <c r="AU317" s="134">
        <f t="shared" si="130"/>
        <v>5.4205147243177842</v>
      </c>
    </row>
    <row r="318" spans="1:47" s="134" customFormat="1" ht="12.95" customHeight="1" x14ac:dyDescent="0.2">
      <c r="A318" s="187" t="s">
        <v>205</v>
      </c>
      <c r="B318" s="188" t="s">
        <v>102</v>
      </c>
      <c r="C318" s="189">
        <v>53962.148200000003</v>
      </c>
      <c r="D318" s="189" t="s">
        <v>206</v>
      </c>
      <c r="E318" s="69">
        <f t="shared" si="136"/>
        <v>7628.0185160430847</v>
      </c>
      <c r="F318" s="134">
        <f t="shared" si="137"/>
        <v>7628</v>
      </c>
      <c r="G318" s="134">
        <f t="shared" si="138"/>
        <v>2.1220800001174212E-2</v>
      </c>
      <c r="I318" s="134">
        <f>G318</f>
        <v>2.1220800001174212E-2</v>
      </c>
      <c r="P318" s="134">
        <f t="shared" si="139"/>
        <v>1.1677845400629272E-2</v>
      </c>
      <c r="Q318" s="185">
        <f t="shared" si="140"/>
        <v>38943.648200000003</v>
      </c>
      <c r="S318" s="70">
        <v>0.1</v>
      </c>
      <c r="Z318" s="134">
        <f t="shared" si="118"/>
        <v>7628</v>
      </c>
      <c r="AA318" s="134">
        <f t="shared" si="119"/>
        <v>1.4946627675811789E-2</v>
      </c>
      <c r="AB318" s="134">
        <f t="shared" si="120"/>
        <v>1.7952017725991695E-2</v>
      </c>
      <c r="AC318" s="134">
        <f t="shared" si="121"/>
        <v>9.5429546005449395E-3</v>
      </c>
      <c r="AD318" s="134">
        <f t="shared" si="131"/>
        <v>6.2741723253624225E-3</v>
      </c>
      <c r="AE318" s="134">
        <f t="shared" si="122"/>
        <v>3.9365238368343706E-6</v>
      </c>
      <c r="AF318" s="134">
        <f t="shared" si="132"/>
        <v>9.5429546005449395E-3</v>
      </c>
      <c r="AG318" s="70"/>
      <c r="AH318" s="134">
        <f t="shared" si="123"/>
        <v>3.268782275182517E-3</v>
      </c>
      <c r="AI318" s="134">
        <f t="shared" si="124"/>
        <v>0.83226465361708957</v>
      </c>
      <c r="AJ318" s="134">
        <f t="shared" si="125"/>
        <v>-0.38449506353318164</v>
      </c>
      <c r="AK318" s="134">
        <f t="shared" si="126"/>
        <v>-0.53555244158153636</v>
      </c>
      <c r="AL318" s="134">
        <f t="shared" si="127"/>
        <v>-1.8743193374311604</v>
      </c>
      <c r="AM318" s="134">
        <f t="shared" si="128"/>
        <v>-1.3611006990599184</v>
      </c>
      <c r="AN318" s="134">
        <f t="shared" si="135"/>
        <v>5.0330457485432749</v>
      </c>
      <c r="AO318" s="134">
        <f t="shared" si="135"/>
        <v>5.0330766200900845</v>
      </c>
      <c r="AP318" s="134">
        <f t="shared" si="135"/>
        <v>5.0332510856774908</v>
      </c>
      <c r="AQ318" s="134">
        <f t="shared" si="135"/>
        <v>5.034235333848553</v>
      </c>
      <c r="AR318" s="134">
        <f t="shared" si="135"/>
        <v>5.0397344587705302</v>
      </c>
      <c r="AS318" s="134">
        <f t="shared" si="135"/>
        <v>5.0689566915312687</v>
      </c>
      <c r="AT318" s="134">
        <f t="shared" si="135"/>
        <v>5.196626978383299</v>
      </c>
      <c r="AU318" s="134">
        <f t="shared" si="130"/>
        <v>5.5656403250007846</v>
      </c>
    </row>
    <row r="319" spans="1:47" s="134" customFormat="1" ht="12.95" customHeight="1" x14ac:dyDescent="0.2">
      <c r="A319" s="159" t="s">
        <v>207</v>
      </c>
      <c r="B319" s="164" t="s">
        <v>102</v>
      </c>
      <c r="C319" s="158">
        <v>53962.148200000003</v>
      </c>
      <c r="D319" s="158" t="s">
        <v>82</v>
      </c>
      <c r="E319" s="69">
        <f t="shared" si="136"/>
        <v>7628.0185160430847</v>
      </c>
      <c r="F319" s="134">
        <f t="shared" si="137"/>
        <v>7628</v>
      </c>
      <c r="G319" s="134">
        <f t="shared" si="138"/>
        <v>2.1220800001174212E-2</v>
      </c>
      <c r="K319" s="134">
        <f>G319</f>
        <v>2.1220800001174212E-2</v>
      </c>
      <c r="P319" s="134">
        <f t="shared" si="139"/>
        <v>1.1677845400629272E-2</v>
      </c>
      <c r="Q319" s="185">
        <f t="shared" si="140"/>
        <v>38943.648200000003</v>
      </c>
      <c r="S319" s="70">
        <v>1</v>
      </c>
      <c r="Z319" s="134">
        <f t="shared" si="118"/>
        <v>7628</v>
      </c>
      <c r="AA319" s="134">
        <f t="shared" si="119"/>
        <v>1.4946627675811789E-2</v>
      </c>
      <c r="AB319" s="134">
        <f t="shared" si="120"/>
        <v>1.7952017725991695E-2</v>
      </c>
      <c r="AC319" s="134">
        <f t="shared" si="121"/>
        <v>9.5429546005449395E-3</v>
      </c>
      <c r="AD319" s="134">
        <f t="shared" si="131"/>
        <v>6.2741723253624225E-3</v>
      </c>
      <c r="AE319" s="134">
        <f t="shared" si="122"/>
        <v>3.9365238368343706E-5</v>
      </c>
      <c r="AF319" s="134">
        <f t="shared" si="132"/>
        <v>9.5429546005449395E-3</v>
      </c>
      <c r="AG319" s="70"/>
      <c r="AH319" s="134">
        <f t="shared" si="123"/>
        <v>3.268782275182517E-3</v>
      </c>
      <c r="AI319" s="134">
        <f t="shared" si="124"/>
        <v>0.83226465361708957</v>
      </c>
      <c r="AJ319" s="134">
        <f t="shared" si="125"/>
        <v>-0.38449506353318164</v>
      </c>
      <c r="AK319" s="134">
        <f t="shared" si="126"/>
        <v>-0.53555244158153636</v>
      </c>
      <c r="AL319" s="134">
        <f t="shared" si="127"/>
        <v>-1.8743193374311604</v>
      </c>
      <c r="AM319" s="134">
        <f t="shared" si="128"/>
        <v>-1.3611006990599184</v>
      </c>
      <c r="AN319" s="134">
        <f t="shared" si="135"/>
        <v>5.0330457485432749</v>
      </c>
      <c r="AO319" s="134">
        <f t="shared" si="135"/>
        <v>5.0330766200900845</v>
      </c>
      <c r="AP319" s="134">
        <f t="shared" si="135"/>
        <v>5.0332510856774908</v>
      </c>
      <c r="AQ319" s="134">
        <f t="shared" si="135"/>
        <v>5.034235333848553</v>
      </c>
      <c r="AR319" s="134">
        <f t="shared" si="135"/>
        <v>5.0397344587705302</v>
      </c>
      <c r="AS319" s="134">
        <f t="shared" si="135"/>
        <v>5.0689566915312687</v>
      </c>
      <c r="AT319" s="134">
        <f t="shared" si="135"/>
        <v>5.196626978383299</v>
      </c>
      <c r="AU319" s="134">
        <f t="shared" si="130"/>
        <v>5.5656403250007846</v>
      </c>
    </row>
    <row r="320" spans="1:47" s="134" customFormat="1" ht="12.95" customHeight="1" x14ac:dyDescent="0.2">
      <c r="A320" s="159" t="s">
        <v>208</v>
      </c>
      <c r="B320" s="164" t="s">
        <v>102</v>
      </c>
      <c r="C320" s="158">
        <v>53972.430999999997</v>
      </c>
      <c r="D320" s="158" t="s">
        <v>82</v>
      </c>
      <c r="E320" s="69">
        <f t="shared" si="136"/>
        <v>7636.9906927670736</v>
      </c>
      <c r="F320" s="134">
        <f t="shared" si="137"/>
        <v>7637</v>
      </c>
      <c r="G320" s="134">
        <f t="shared" si="138"/>
        <v>-1.066680000803899E-2</v>
      </c>
      <c r="I320" s="134">
        <f>G320</f>
        <v>-1.066680000803899E-2</v>
      </c>
      <c r="P320" s="134">
        <f t="shared" si="139"/>
        <v>1.1650219141656891E-2</v>
      </c>
      <c r="Q320" s="185">
        <f t="shared" si="140"/>
        <v>38953.930999999997</v>
      </c>
      <c r="S320" s="70">
        <v>0.1</v>
      </c>
      <c r="Z320" s="134">
        <f t="shared" si="118"/>
        <v>7637</v>
      </c>
      <c r="AA320" s="134">
        <f t="shared" si="119"/>
        <v>1.5000734663044527E-2</v>
      </c>
      <c r="AB320" s="134">
        <f t="shared" si="120"/>
        <v>-1.4017315529426626E-2</v>
      </c>
      <c r="AC320" s="134">
        <f t="shared" si="121"/>
        <v>-2.2317019149695881E-2</v>
      </c>
      <c r="AD320" s="134">
        <f t="shared" si="131"/>
        <v>-2.5667534671083517E-2</v>
      </c>
      <c r="AE320" s="134">
        <f t="shared" si="122"/>
        <v>6.5882233609127448E-5</v>
      </c>
      <c r="AF320" s="134">
        <f t="shared" si="132"/>
        <v>-2.2317019149695881E-2</v>
      </c>
      <c r="AG320" s="70"/>
      <c r="AH320" s="134">
        <f t="shared" si="123"/>
        <v>3.3505155213876354E-3</v>
      </c>
      <c r="AI320" s="134">
        <f t="shared" si="124"/>
        <v>0.83564636722818308</v>
      </c>
      <c r="AJ320" s="134">
        <f t="shared" si="125"/>
        <v>-0.37866413584009528</v>
      </c>
      <c r="AK320" s="134">
        <f t="shared" si="126"/>
        <v>-0.53659989517781925</v>
      </c>
      <c r="AL320" s="134">
        <f t="shared" si="127"/>
        <v>-1.8680110876035714</v>
      </c>
      <c r="AM320" s="134">
        <f t="shared" si="128"/>
        <v>-1.3521416897935563</v>
      </c>
      <c r="AN320" s="134">
        <f t="shared" si="135"/>
        <v>5.0393065152808925</v>
      </c>
      <c r="AO320" s="134">
        <f t="shared" si="135"/>
        <v>5.0393404016942585</v>
      </c>
      <c r="AP320" s="134">
        <f t="shared" si="135"/>
        <v>5.0395283616755497</v>
      </c>
      <c r="AQ320" s="134">
        <f t="shared" si="135"/>
        <v>5.0405690471882423</v>
      </c>
      <c r="AR320" s="134">
        <f t="shared" si="135"/>
        <v>5.0462744754303568</v>
      </c>
      <c r="AS320" s="134">
        <f t="shared" si="135"/>
        <v>5.0760250185045459</v>
      </c>
      <c r="AT320" s="134">
        <f t="shared" si="135"/>
        <v>5.2039483617515403</v>
      </c>
      <c r="AU320" s="134">
        <f t="shared" si="130"/>
        <v>5.5707825706942762</v>
      </c>
    </row>
    <row r="321" spans="1:47" s="134" customFormat="1" ht="12.95" customHeight="1" x14ac:dyDescent="0.2">
      <c r="A321" s="72" t="s">
        <v>209</v>
      </c>
      <c r="B321" s="74" t="s">
        <v>102</v>
      </c>
      <c r="C321" s="72">
        <v>53972.431839999997</v>
      </c>
      <c r="D321" s="72">
        <v>6.0000000000000001E-3</v>
      </c>
      <c r="E321" s="69">
        <f t="shared" si="136"/>
        <v>7636.9914257025048</v>
      </c>
      <c r="F321" s="134">
        <f t="shared" si="137"/>
        <v>7637</v>
      </c>
      <c r="G321" s="134">
        <f t="shared" si="138"/>
        <v>-9.8268000074313022E-3</v>
      </c>
      <c r="K321" s="134">
        <f>G321</f>
        <v>-9.8268000074313022E-3</v>
      </c>
      <c r="P321" s="134">
        <f t="shared" si="139"/>
        <v>1.1650219141656891E-2</v>
      </c>
      <c r="Q321" s="185">
        <f t="shared" si="140"/>
        <v>38953.931839999997</v>
      </c>
      <c r="S321" s="70">
        <v>1</v>
      </c>
      <c r="Z321" s="134">
        <f t="shared" si="118"/>
        <v>7637</v>
      </c>
      <c r="AA321" s="134">
        <f t="shared" si="119"/>
        <v>1.5000734663044527E-2</v>
      </c>
      <c r="AB321" s="134">
        <f t="shared" si="120"/>
        <v>-1.3177315528818939E-2</v>
      </c>
      <c r="AC321" s="134">
        <f t="shared" si="121"/>
        <v>-2.1477019149088193E-2</v>
      </c>
      <c r="AD321" s="134">
        <f t="shared" si="131"/>
        <v>-2.4827534670475829E-2</v>
      </c>
      <c r="AE321" s="134">
        <f t="shared" si="122"/>
        <v>6.1640647781367936E-4</v>
      </c>
      <c r="AF321" s="134">
        <f t="shared" si="132"/>
        <v>-2.1477019149088193E-2</v>
      </c>
      <c r="AG321" s="70"/>
      <c r="AH321" s="134">
        <f t="shared" si="123"/>
        <v>3.3505155213876354E-3</v>
      </c>
      <c r="AI321" s="134">
        <f t="shared" si="124"/>
        <v>0.83564636722818308</v>
      </c>
      <c r="AJ321" s="134">
        <f t="shared" si="125"/>
        <v>-0.37866413584009528</v>
      </c>
      <c r="AK321" s="134">
        <f t="shared" si="126"/>
        <v>-0.53659989517781925</v>
      </c>
      <c r="AL321" s="134">
        <f t="shared" si="127"/>
        <v>-1.8680110876035714</v>
      </c>
      <c r="AM321" s="134">
        <f t="shared" si="128"/>
        <v>-1.3521416897935563</v>
      </c>
      <c r="AN321" s="134">
        <f t="shared" si="135"/>
        <v>5.0393065152808925</v>
      </c>
      <c r="AO321" s="134">
        <f t="shared" si="135"/>
        <v>5.0393404016942585</v>
      </c>
      <c r="AP321" s="134">
        <f t="shared" si="135"/>
        <v>5.0395283616755497</v>
      </c>
      <c r="AQ321" s="134">
        <f t="shared" si="135"/>
        <v>5.0405690471882423</v>
      </c>
      <c r="AR321" s="134">
        <f t="shared" si="135"/>
        <v>5.0462744754303568</v>
      </c>
      <c r="AS321" s="134">
        <f t="shared" si="135"/>
        <v>5.0760250185045459</v>
      </c>
      <c r="AT321" s="134">
        <f t="shared" si="135"/>
        <v>5.2039483617515403</v>
      </c>
      <c r="AU321" s="134">
        <f t="shared" si="130"/>
        <v>5.5707825706942762</v>
      </c>
    </row>
    <row r="322" spans="1:47" s="134" customFormat="1" ht="12.95" customHeight="1" x14ac:dyDescent="0.2">
      <c r="A322" s="159" t="s">
        <v>208</v>
      </c>
      <c r="B322" s="164" t="s">
        <v>102</v>
      </c>
      <c r="C322" s="158">
        <v>53972.436000000002</v>
      </c>
      <c r="D322" s="158" t="s">
        <v>82</v>
      </c>
      <c r="E322" s="69">
        <f t="shared" si="136"/>
        <v>7636.9950554779762</v>
      </c>
      <c r="F322" s="134">
        <f t="shared" si="137"/>
        <v>7637</v>
      </c>
      <c r="G322" s="134">
        <f t="shared" si="138"/>
        <v>-5.6668000033823773E-3</v>
      </c>
      <c r="I322" s="134">
        <f>G322</f>
        <v>-5.6668000033823773E-3</v>
      </c>
      <c r="P322" s="134">
        <f t="shared" si="139"/>
        <v>1.1650219141656891E-2</v>
      </c>
      <c r="Q322" s="185">
        <f t="shared" si="140"/>
        <v>38953.936000000002</v>
      </c>
      <c r="S322" s="70">
        <v>0.1</v>
      </c>
      <c r="Z322" s="134">
        <f t="shared" si="118"/>
        <v>7637</v>
      </c>
      <c r="AA322" s="134">
        <f t="shared" si="119"/>
        <v>1.5000734663044527E-2</v>
      </c>
      <c r="AB322" s="134">
        <f t="shared" si="120"/>
        <v>-9.0173155247700136E-3</v>
      </c>
      <c r="AC322" s="134">
        <f t="shared" si="121"/>
        <v>-1.7317019145039268E-2</v>
      </c>
      <c r="AD322" s="134">
        <f t="shared" si="131"/>
        <v>-2.0667534666426905E-2</v>
      </c>
      <c r="AE322" s="134">
        <f t="shared" si="122"/>
        <v>4.2714698918795788E-5</v>
      </c>
      <c r="AF322" s="134">
        <f t="shared" si="132"/>
        <v>-1.7317019145039268E-2</v>
      </c>
      <c r="AG322" s="70"/>
      <c r="AH322" s="134">
        <f t="shared" si="123"/>
        <v>3.3505155213876354E-3</v>
      </c>
      <c r="AI322" s="134">
        <f t="shared" si="124"/>
        <v>0.83564636722818308</v>
      </c>
      <c r="AJ322" s="134">
        <f t="shared" si="125"/>
        <v>-0.37866413584009528</v>
      </c>
      <c r="AK322" s="134">
        <f t="shared" si="126"/>
        <v>-0.53659989517781925</v>
      </c>
      <c r="AL322" s="134">
        <f t="shared" si="127"/>
        <v>-1.8680110876035714</v>
      </c>
      <c r="AM322" s="134">
        <f t="shared" si="128"/>
        <v>-1.3521416897935563</v>
      </c>
      <c r="AN322" s="134">
        <f t="shared" si="135"/>
        <v>5.0393065152808925</v>
      </c>
      <c r="AO322" s="134">
        <f t="shared" si="135"/>
        <v>5.0393404016942585</v>
      </c>
      <c r="AP322" s="134">
        <f t="shared" si="135"/>
        <v>5.0395283616755497</v>
      </c>
      <c r="AQ322" s="134">
        <f t="shared" si="135"/>
        <v>5.0405690471882423</v>
      </c>
      <c r="AR322" s="134">
        <f t="shared" si="135"/>
        <v>5.0462744754303568</v>
      </c>
      <c r="AS322" s="134">
        <f t="shared" si="135"/>
        <v>5.0760250185045459</v>
      </c>
      <c r="AT322" s="134">
        <f t="shared" si="135"/>
        <v>5.2039483617515403</v>
      </c>
      <c r="AU322" s="134">
        <f t="shared" si="130"/>
        <v>5.5707825706942762</v>
      </c>
    </row>
    <row r="323" spans="1:47" s="134" customFormat="1" ht="12.95" customHeight="1" x14ac:dyDescent="0.2">
      <c r="A323" s="72" t="s">
        <v>209</v>
      </c>
      <c r="B323" s="74" t="s">
        <v>102</v>
      </c>
      <c r="C323" s="72">
        <v>53972.436040000001</v>
      </c>
      <c r="D323" s="72">
        <v>6.0000000000000001E-3</v>
      </c>
      <c r="E323" s="69">
        <f t="shared" si="136"/>
        <v>7636.9950903796616</v>
      </c>
      <c r="F323" s="134">
        <f t="shared" si="137"/>
        <v>7637</v>
      </c>
      <c r="G323" s="134">
        <f t="shared" si="138"/>
        <v>-5.6268000043928623E-3</v>
      </c>
      <c r="K323" s="134">
        <f>G323</f>
        <v>-5.6268000043928623E-3</v>
      </c>
      <c r="P323" s="134">
        <f t="shared" si="139"/>
        <v>1.1650219141656891E-2</v>
      </c>
      <c r="Q323" s="185">
        <f t="shared" si="140"/>
        <v>38953.936040000001</v>
      </c>
      <c r="S323" s="70">
        <v>1</v>
      </c>
      <c r="Z323" s="134">
        <f t="shared" si="118"/>
        <v>7637</v>
      </c>
      <c r="AA323" s="134">
        <f t="shared" si="119"/>
        <v>1.5000734663044527E-2</v>
      </c>
      <c r="AB323" s="134">
        <f t="shared" si="120"/>
        <v>-8.9773155257804986E-3</v>
      </c>
      <c r="AC323" s="134">
        <f t="shared" si="121"/>
        <v>-1.7277019146049753E-2</v>
      </c>
      <c r="AD323" s="134">
        <f t="shared" si="131"/>
        <v>-2.062753466743739E-2</v>
      </c>
      <c r="AE323" s="134">
        <f t="shared" si="122"/>
        <v>4.2549518645633135E-4</v>
      </c>
      <c r="AF323" s="134">
        <f t="shared" si="132"/>
        <v>-1.7277019146049753E-2</v>
      </c>
      <c r="AG323" s="70"/>
      <c r="AH323" s="134">
        <f t="shared" si="123"/>
        <v>3.3505155213876354E-3</v>
      </c>
      <c r="AI323" s="134">
        <f t="shared" si="124"/>
        <v>0.83564636722818308</v>
      </c>
      <c r="AJ323" s="134">
        <f t="shared" si="125"/>
        <v>-0.37866413584009528</v>
      </c>
      <c r="AK323" s="134">
        <f t="shared" si="126"/>
        <v>-0.53659989517781925</v>
      </c>
      <c r="AL323" s="134">
        <f t="shared" si="127"/>
        <v>-1.8680110876035714</v>
      </c>
      <c r="AM323" s="134">
        <f t="shared" si="128"/>
        <v>-1.3521416897935563</v>
      </c>
      <c r="AN323" s="134">
        <f t="shared" si="135"/>
        <v>5.0393065152808925</v>
      </c>
      <c r="AO323" s="134">
        <f t="shared" si="135"/>
        <v>5.0393404016942585</v>
      </c>
      <c r="AP323" s="134">
        <f t="shared" si="135"/>
        <v>5.0395283616755497</v>
      </c>
      <c r="AQ323" s="134">
        <f t="shared" si="135"/>
        <v>5.0405690471882423</v>
      </c>
      <c r="AR323" s="134">
        <f t="shared" si="135"/>
        <v>5.0462744754303568</v>
      </c>
      <c r="AS323" s="134">
        <f t="shared" si="135"/>
        <v>5.0760250185045459</v>
      </c>
      <c r="AT323" s="134">
        <f t="shared" si="135"/>
        <v>5.2039483617515403</v>
      </c>
      <c r="AU323" s="134">
        <f t="shared" si="130"/>
        <v>5.5707825706942762</v>
      </c>
    </row>
    <row r="324" spans="1:47" s="134" customFormat="1" ht="12.95" customHeight="1" x14ac:dyDescent="0.2">
      <c r="A324" s="72" t="s">
        <v>201</v>
      </c>
      <c r="B324" s="74" t="s">
        <v>102</v>
      </c>
      <c r="C324" s="72">
        <v>54018.305959999998</v>
      </c>
      <c r="D324" s="72">
        <v>5.0000000000000001E-4</v>
      </c>
      <c r="E324" s="69">
        <f t="shared" si="136"/>
        <v>7677.0185303527714</v>
      </c>
      <c r="F324" s="134">
        <f t="shared" si="137"/>
        <v>7677</v>
      </c>
      <c r="G324" s="134">
        <f t="shared" si="138"/>
        <v>2.1237199995084666E-2</v>
      </c>
      <c r="K324" s="134">
        <f>G324</f>
        <v>2.1237199995084666E-2</v>
      </c>
      <c r="P324" s="134">
        <f t="shared" si="139"/>
        <v>1.1526249479201847E-2</v>
      </c>
      <c r="Q324" s="185">
        <f t="shared" si="140"/>
        <v>38999.805959999998</v>
      </c>
      <c r="S324" s="70">
        <v>1</v>
      </c>
      <c r="Z324" s="134">
        <f t="shared" si="118"/>
        <v>7677</v>
      </c>
      <c r="AA324" s="134">
        <f t="shared" si="119"/>
        <v>1.5242447262098531E-2</v>
      </c>
      <c r="AB324" s="134">
        <f t="shared" si="120"/>
        <v>1.7521002212187983E-2</v>
      </c>
      <c r="AC324" s="134">
        <f t="shared" si="121"/>
        <v>9.7109505158828185E-3</v>
      </c>
      <c r="AD324" s="134">
        <f t="shared" si="131"/>
        <v>5.9947527329861344E-3</v>
      </c>
      <c r="AE324" s="134">
        <f t="shared" si="122"/>
        <v>3.5937060329644727E-5</v>
      </c>
      <c r="AF324" s="134">
        <f t="shared" si="132"/>
        <v>9.7109505158828185E-3</v>
      </c>
      <c r="AG324" s="70"/>
      <c r="AH324" s="134">
        <f t="shared" si="123"/>
        <v>3.7161977828966842E-3</v>
      </c>
      <c r="AI324" s="134">
        <f t="shared" si="124"/>
        <v>0.85109689205803962</v>
      </c>
      <c r="AJ324" s="134">
        <f t="shared" si="125"/>
        <v>-0.35197575822396737</v>
      </c>
      <c r="AK324" s="134">
        <f t="shared" si="126"/>
        <v>-0.54109096144305047</v>
      </c>
      <c r="AL324" s="134">
        <f t="shared" si="127"/>
        <v>-1.8393396624090266</v>
      </c>
      <c r="AM324" s="134">
        <f t="shared" si="128"/>
        <v>-1.3123644909630665</v>
      </c>
      <c r="AN324" s="134">
        <f t="shared" ref="AN324:AT339" si="141">$AU324+$AB$7*SIN(AO324)</f>
        <v>5.0674455118445918</v>
      </c>
      <c r="AO324" s="134">
        <f t="shared" si="141"/>
        <v>5.0674958057911113</v>
      </c>
      <c r="AP324" s="134">
        <f t="shared" si="141"/>
        <v>5.0677534676419533</v>
      </c>
      <c r="AQ324" s="134">
        <f t="shared" si="141"/>
        <v>5.0690707043094427</v>
      </c>
      <c r="AR324" s="134">
        <f t="shared" si="141"/>
        <v>5.0757333512146365</v>
      </c>
      <c r="AS324" s="134">
        <f t="shared" si="141"/>
        <v>5.1077919374187211</v>
      </c>
      <c r="AT324" s="134">
        <f t="shared" si="141"/>
        <v>5.2366043960022806</v>
      </c>
      <c r="AU324" s="134">
        <f t="shared" si="130"/>
        <v>5.5936369959986862</v>
      </c>
    </row>
    <row r="325" spans="1:47" s="134" customFormat="1" ht="12.95" customHeight="1" x14ac:dyDescent="0.2">
      <c r="A325" s="72" t="s">
        <v>201</v>
      </c>
      <c r="B325" s="74" t="s">
        <v>102</v>
      </c>
      <c r="C325" s="72">
        <v>54019.452969999998</v>
      </c>
      <c r="D325" s="72" t="s">
        <v>210</v>
      </c>
      <c r="E325" s="69">
        <f t="shared" si="136"/>
        <v>7678.0193449581511</v>
      </c>
      <c r="F325" s="134">
        <f t="shared" si="137"/>
        <v>7678</v>
      </c>
      <c r="G325" s="134">
        <f t="shared" si="138"/>
        <v>2.2170799995365087E-2</v>
      </c>
      <c r="K325" s="134">
        <f>G325</f>
        <v>2.2170799995365087E-2</v>
      </c>
      <c r="P325" s="134">
        <f t="shared" si="139"/>
        <v>1.1523125422406279E-2</v>
      </c>
      <c r="Q325" s="185">
        <f t="shared" si="140"/>
        <v>39000.952969999998</v>
      </c>
      <c r="S325" s="70">
        <v>1</v>
      </c>
      <c r="Z325" s="134">
        <f t="shared" si="118"/>
        <v>7678</v>
      </c>
      <c r="AA325" s="134">
        <f t="shared" si="119"/>
        <v>1.5248515246800539E-2</v>
      </c>
      <c r="AB325" s="134">
        <f t="shared" si="120"/>
        <v>1.8445410170970827E-2</v>
      </c>
      <c r="AC325" s="134">
        <f t="shared" si="121"/>
        <v>1.0647674572958808E-2</v>
      </c>
      <c r="AD325" s="134">
        <f t="shared" si="131"/>
        <v>6.9222847485645479E-3</v>
      </c>
      <c r="AE325" s="134">
        <f t="shared" si="122"/>
        <v>4.7918026140209346E-5</v>
      </c>
      <c r="AF325" s="134">
        <f t="shared" si="132"/>
        <v>1.0647674572958808E-2</v>
      </c>
      <c r="AG325" s="70"/>
      <c r="AH325" s="134">
        <f t="shared" si="123"/>
        <v>3.7253898243942594E-3</v>
      </c>
      <c r="AI325" s="134">
        <f t="shared" si="124"/>
        <v>0.85149215624144214</v>
      </c>
      <c r="AJ325" s="134">
        <f t="shared" si="125"/>
        <v>-0.35129198316519988</v>
      </c>
      <c r="AK325" s="134">
        <f t="shared" si="126"/>
        <v>-0.54119957913169481</v>
      </c>
      <c r="AL325" s="134">
        <f t="shared" si="127"/>
        <v>-1.8386092408613721</v>
      </c>
      <c r="AM325" s="134">
        <f t="shared" si="128"/>
        <v>-1.3113707537138015</v>
      </c>
      <c r="AN325" s="134">
        <f t="shared" si="141"/>
        <v>5.0681556688693776</v>
      </c>
      <c r="AO325" s="134">
        <f t="shared" si="141"/>
        <v>5.0682064423357378</v>
      </c>
      <c r="AP325" s="134">
        <f t="shared" si="141"/>
        <v>5.0684660628746752</v>
      </c>
      <c r="AQ325" s="134">
        <f t="shared" si="141"/>
        <v>5.0697907614765683</v>
      </c>
      <c r="AR325" s="134">
        <f t="shared" si="141"/>
        <v>5.0764781409726956</v>
      </c>
      <c r="AS325" s="134">
        <f t="shared" si="141"/>
        <v>5.1085934670268101</v>
      </c>
      <c r="AT325" s="134">
        <f t="shared" si="141"/>
        <v>5.237423207643868</v>
      </c>
      <c r="AU325" s="134">
        <f t="shared" si="130"/>
        <v>5.5942083566312961</v>
      </c>
    </row>
    <row r="326" spans="1:47" s="134" customFormat="1" ht="12.95" customHeight="1" x14ac:dyDescent="0.2">
      <c r="A326" s="159" t="s">
        <v>211</v>
      </c>
      <c r="B326" s="164" t="s">
        <v>102</v>
      </c>
      <c r="C326" s="158">
        <v>54356.401100000003</v>
      </c>
      <c r="D326" s="158" t="s">
        <v>82</v>
      </c>
      <c r="E326" s="69">
        <f t="shared" si="136"/>
        <v>7972.0208007075271</v>
      </c>
      <c r="F326" s="134">
        <f t="shared" si="137"/>
        <v>7972</v>
      </c>
      <c r="G326" s="134">
        <f t="shared" si="138"/>
        <v>2.3839200002839789E-2</v>
      </c>
      <c r="I326" s="134">
        <f>G326</f>
        <v>2.3839200002839789E-2</v>
      </c>
      <c r="P326" s="134">
        <f t="shared" si="139"/>
        <v>1.0552159425439245E-2</v>
      </c>
      <c r="Q326" s="185">
        <f t="shared" si="140"/>
        <v>39337.901100000003</v>
      </c>
      <c r="S326" s="70">
        <v>0.1</v>
      </c>
      <c r="Z326" s="134">
        <f t="shared" si="118"/>
        <v>7972</v>
      </c>
      <c r="AA326" s="134">
        <f t="shared" si="119"/>
        <v>1.707079469298978E-2</v>
      </c>
      <c r="AB326" s="134">
        <f t="shared" si="120"/>
        <v>1.7320564735289253E-2</v>
      </c>
      <c r="AC326" s="134">
        <f t="shared" si="121"/>
        <v>1.3287040577400544E-2</v>
      </c>
      <c r="AD326" s="134">
        <f t="shared" si="131"/>
        <v>6.7684053098500084E-3</v>
      </c>
      <c r="AE326" s="134">
        <f t="shared" si="122"/>
        <v>4.5811310438405795E-6</v>
      </c>
      <c r="AF326" s="134">
        <f t="shared" si="132"/>
        <v>1.3287040577400544E-2</v>
      </c>
      <c r="AG326" s="70"/>
      <c r="AH326" s="134">
        <f t="shared" si="123"/>
        <v>6.5186352675505347E-3</v>
      </c>
      <c r="AI326" s="134">
        <f t="shared" si="124"/>
        <v>0.98980984205613276</v>
      </c>
      <c r="AJ326" s="134">
        <f t="shared" si="125"/>
        <v>-0.1090789134627797</v>
      </c>
      <c r="AK326" s="134">
        <f t="shared" si="126"/>
        <v>-0.56111293407942298</v>
      </c>
      <c r="AL326" s="134">
        <f t="shared" si="127"/>
        <v>-1.5889549492062478</v>
      </c>
      <c r="AM326" s="134">
        <f t="shared" si="128"/>
        <v>-1.01832550896065</v>
      </c>
      <c r="AN326" s="134">
        <f t="shared" si="141"/>
        <v>5.2931239282428448</v>
      </c>
      <c r="AO326" s="134">
        <f t="shared" si="141"/>
        <v>5.2935680333651645</v>
      </c>
      <c r="AP326" s="134">
        <f t="shared" si="141"/>
        <v>5.2950078534748659</v>
      </c>
      <c r="AQ326" s="134">
        <f t="shared" si="141"/>
        <v>5.2996543837019807</v>
      </c>
      <c r="AR326" s="134">
        <f t="shared" si="141"/>
        <v>5.314433548812362</v>
      </c>
      <c r="AS326" s="134">
        <f t="shared" si="141"/>
        <v>5.3594735987416007</v>
      </c>
      <c r="AT326" s="134">
        <f t="shared" si="141"/>
        <v>5.4828511497717276</v>
      </c>
      <c r="AU326" s="134">
        <f t="shared" si="130"/>
        <v>5.7621883826187057</v>
      </c>
    </row>
    <row r="327" spans="1:47" s="134" customFormat="1" ht="12.95" customHeight="1" x14ac:dyDescent="0.2">
      <c r="A327" s="72" t="s">
        <v>212</v>
      </c>
      <c r="B327" s="74" t="s">
        <v>102</v>
      </c>
      <c r="C327" s="72">
        <v>54379.322399999997</v>
      </c>
      <c r="D327" s="72">
        <v>1E-3</v>
      </c>
      <c r="E327" s="69">
        <f t="shared" si="136"/>
        <v>7992.0206017679056</v>
      </c>
      <c r="F327" s="134">
        <f t="shared" si="137"/>
        <v>7992</v>
      </c>
      <c r="G327" s="134">
        <f t="shared" si="138"/>
        <v>2.3611199991137255E-2</v>
      </c>
      <c r="K327" s="134">
        <f>G327</f>
        <v>2.3611199991137255E-2</v>
      </c>
      <c r="P327" s="134">
        <f t="shared" si="139"/>
        <v>1.0482306349222738E-2</v>
      </c>
      <c r="Q327" s="185">
        <f t="shared" si="140"/>
        <v>39360.822399999997</v>
      </c>
      <c r="S327" s="70">
        <v>1</v>
      </c>
      <c r="Z327" s="134">
        <f t="shared" si="118"/>
        <v>7992</v>
      </c>
      <c r="AA327" s="134">
        <f t="shared" si="119"/>
        <v>1.7196054229069703E-2</v>
      </c>
      <c r="AB327" s="134">
        <f t="shared" si="120"/>
        <v>1.689745211129029E-2</v>
      </c>
      <c r="AC327" s="134">
        <f t="shared" si="121"/>
        <v>1.3128893641914517E-2</v>
      </c>
      <c r="AD327" s="134">
        <f t="shared" si="131"/>
        <v>6.415145762067552E-3</v>
      </c>
      <c r="AE327" s="134">
        <f t="shared" si="122"/>
        <v>4.1154095148573271E-5</v>
      </c>
      <c r="AF327" s="134">
        <f t="shared" si="132"/>
        <v>1.3128893641914517E-2</v>
      </c>
      <c r="AG327" s="70"/>
      <c r="AH327" s="134">
        <f t="shared" si="123"/>
        <v>6.7137478798469635E-3</v>
      </c>
      <c r="AI327" s="134">
        <f t="shared" si="124"/>
        <v>1.0010355586931874</v>
      </c>
      <c r="AJ327" s="134">
        <f t="shared" si="125"/>
        <v>-8.9173913937103846E-2</v>
      </c>
      <c r="AK327" s="134">
        <f t="shared" si="126"/>
        <v>-0.56120450080904805</v>
      </c>
      <c r="AL327" s="134">
        <f t="shared" si="127"/>
        <v>-1.5689510858597921</v>
      </c>
      <c r="AM327" s="134">
        <f t="shared" si="128"/>
        <v>-0.9981564594300667</v>
      </c>
      <c r="AN327" s="134">
        <f t="shared" si="141"/>
        <v>5.3097569688412589</v>
      </c>
      <c r="AO327" s="134">
        <f t="shared" si="141"/>
        <v>5.3102530542973918</v>
      </c>
      <c r="AP327" s="134">
        <f t="shared" si="141"/>
        <v>5.3118216837634931</v>
      </c>
      <c r="AQ327" s="134">
        <f t="shared" si="141"/>
        <v>5.3167582059557361</v>
      </c>
      <c r="AR327" s="134">
        <f t="shared" si="141"/>
        <v>5.3320688684686806</v>
      </c>
      <c r="AS327" s="134">
        <f t="shared" si="141"/>
        <v>5.3776062973095637</v>
      </c>
      <c r="AT327" s="134">
        <f t="shared" si="141"/>
        <v>5.4998586364304263</v>
      </c>
      <c r="AU327" s="134">
        <f t="shared" si="130"/>
        <v>5.7736155952709103</v>
      </c>
    </row>
    <row r="328" spans="1:47" s="134" customFormat="1" ht="12.95" customHeight="1" x14ac:dyDescent="0.2">
      <c r="A328" s="159" t="s">
        <v>208</v>
      </c>
      <c r="B328" s="164" t="s">
        <v>102</v>
      </c>
      <c r="C328" s="158">
        <v>54410.2673</v>
      </c>
      <c r="D328" s="158" t="s">
        <v>82</v>
      </c>
      <c r="E328" s="69">
        <f t="shared" si="136"/>
        <v>8019.0213322602203</v>
      </c>
      <c r="F328" s="134">
        <f t="shared" si="137"/>
        <v>8019</v>
      </c>
      <c r="G328" s="134">
        <f t="shared" si="138"/>
        <v>2.4448399992252234E-2</v>
      </c>
      <c r="K328" s="134">
        <f>G328</f>
        <v>2.4448399992252234E-2</v>
      </c>
      <c r="P328" s="134">
        <f t="shared" si="139"/>
        <v>1.0387236634569606E-2</v>
      </c>
      <c r="Q328" s="185">
        <f t="shared" si="140"/>
        <v>39391.7673</v>
      </c>
      <c r="S328" s="70">
        <v>1</v>
      </c>
      <c r="Z328" s="134">
        <f t="shared" si="118"/>
        <v>8019</v>
      </c>
      <c r="AA328" s="134">
        <f t="shared" si="119"/>
        <v>1.7364962795457895E-2</v>
      </c>
      <c r="AB328" s="134">
        <f t="shared" si="120"/>
        <v>1.7470673831363945E-2</v>
      </c>
      <c r="AC328" s="134">
        <f t="shared" si="121"/>
        <v>1.4061163357682628E-2</v>
      </c>
      <c r="AD328" s="134">
        <f t="shared" si="131"/>
        <v>7.0834371967943392E-3</v>
      </c>
      <c r="AE328" s="134">
        <f t="shared" si="122"/>
        <v>5.0175082520929644E-5</v>
      </c>
      <c r="AF328" s="134">
        <f t="shared" si="132"/>
        <v>1.4061163357682628E-2</v>
      </c>
      <c r="AG328" s="70"/>
      <c r="AH328" s="134">
        <f t="shared" si="123"/>
        <v>6.9777261608882889E-3</v>
      </c>
      <c r="AI328" s="134">
        <f t="shared" si="124"/>
        <v>1.0166021741049764</v>
      </c>
      <c r="AJ328" s="134">
        <f t="shared" si="125"/>
        <v>-6.1511533051615906E-2</v>
      </c>
      <c r="AK328" s="134">
        <f t="shared" si="126"/>
        <v>-0.56095983093723201</v>
      </c>
      <c r="AL328" s="134">
        <f t="shared" si="127"/>
        <v>-1.5412089511547127</v>
      </c>
      <c r="AM328" s="134">
        <f t="shared" si="128"/>
        <v>-0.97084185372432885</v>
      </c>
      <c r="AN328" s="134">
        <f t="shared" si="141"/>
        <v>5.3325181971073832</v>
      </c>
      <c r="AO328" s="134">
        <f t="shared" si="141"/>
        <v>5.3330905961660653</v>
      </c>
      <c r="AP328" s="134">
        <f t="shared" si="141"/>
        <v>5.3348421225913576</v>
      </c>
      <c r="AQ328" s="134">
        <f t="shared" si="141"/>
        <v>5.3401754120331111</v>
      </c>
      <c r="AR328" s="134">
        <f t="shared" si="141"/>
        <v>5.3561794243316898</v>
      </c>
      <c r="AS328" s="134">
        <f t="shared" si="141"/>
        <v>5.4022897764636202</v>
      </c>
      <c r="AT328" s="134">
        <f t="shared" si="141"/>
        <v>5.5228753117140164</v>
      </c>
      <c r="AU328" s="134">
        <f t="shared" si="130"/>
        <v>5.7890423323513867</v>
      </c>
    </row>
    <row r="329" spans="1:47" s="134" customFormat="1" ht="12.95" customHeight="1" x14ac:dyDescent="0.2">
      <c r="A329" s="72" t="s">
        <v>209</v>
      </c>
      <c r="B329" s="74" t="s">
        <v>102</v>
      </c>
      <c r="C329" s="72">
        <v>54410.267379999998</v>
      </c>
      <c r="D329" s="72">
        <v>2.0000000000000001E-4</v>
      </c>
      <c r="E329" s="69">
        <f t="shared" si="136"/>
        <v>8019.0214020635922</v>
      </c>
      <c r="F329" s="134">
        <f t="shared" si="137"/>
        <v>8019</v>
      </c>
      <c r="G329" s="134">
        <f t="shared" si="138"/>
        <v>2.4528399990231264E-2</v>
      </c>
      <c r="K329" s="134">
        <f>G329</f>
        <v>2.4528399990231264E-2</v>
      </c>
      <c r="P329" s="134">
        <f t="shared" si="139"/>
        <v>1.0387236634569606E-2</v>
      </c>
      <c r="Q329" s="185">
        <f t="shared" si="140"/>
        <v>39391.767379999998</v>
      </c>
      <c r="S329" s="70">
        <v>1</v>
      </c>
      <c r="Z329" s="134">
        <f t="shared" si="118"/>
        <v>8019</v>
      </c>
      <c r="AA329" s="134">
        <f t="shared" si="119"/>
        <v>1.7364962795457895E-2</v>
      </c>
      <c r="AB329" s="134">
        <f t="shared" si="120"/>
        <v>1.7550673829342976E-2</v>
      </c>
      <c r="AC329" s="134">
        <f t="shared" si="121"/>
        <v>1.4141163355661658E-2</v>
      </c>
      <c r="AD329" s="134">
        <f t="shared" si="131"/>
        <v>7.1634371947733692E-3</v>
      </c>
      <c r="AE329" s="134">
        <f t="shared" si="122"/>
        <v>5.1314832443462561E-5</v>
      </c>
      <c r="AF329" s="134">
        <f t="shared" si="132"/>
        <v>1.4141163355661658E-2</v>
      </c>
      <c r="AG329" s="70"/>
      <c r="AH329" s="134">
        <f t="shared" si="123"/>
        <v>6.9777261608882889E-3</v>
      </c>
      <c r="AI329" s="134">
        <f t="shared" si="124"/>
        <v>1.0166021741049764</v>
      </c>
      <c r="AJ329" s="134">
        <f t="shared" si="125"/>
        <v>-6.1511533051615906E-2</v>
      </c>
      <c r="AK329" s="134">
        <f t="shared" si="126"/>
        <v>-0.56095983093723201</v>
      </c>
      <c r="AL329" s="134">
        <f t="shared" si="127"/>
        <v>-1.5412089511547127</v>
      </c>
      <c r="AM329" s="134">
        <f t="shared" si="128"/>
        <v>-0.97084185372432885</v>
      </c>
      <c r="AN329" s="134">
        <f t="shared" si="141"/>
        <v>5.3325181971073832</v>
      </c>
      <c r="AO329" s="134">
        <f t="shared" si="141"/>
        <v>5.3330905961660653</v>
      </c>
      <c r="AP329" s="134">
        <f t="shared" si="141"/>
        <v>5.3348421225913576</v>
      </c>
      <c r="AQ329" s="134">
        <f t="shared" si="141"/>
        <v>5.3401754120331111</v>
      </c>
      <c r="AR329" s="134">
        <f t="shared" si="141"/>
        <v>5.3561794243316898</v>
      </c>
      <c r="AS329" s="134">
        <f t="shared" si="141"/>
        <v>5.4022897764636202</v>
      </c>
      <c r="AT329" s="134">
        <f t="shared" si="141"/>
        <v>5.5228753117140164</v>
      </c>
      <c r="AU329" s="134">
        <f t="shared" si="130"/>
        <v>5.7890423323513867</v>
      </c>
    </row>
    <row r="330" spans="1:47" s="134" customFormat="1" ht="12.95" customHeight="1" x14ac:dyDescent="0.2">
      <c r="A330" s="190" t="s">
        <v>213</v>
      </c>
      <c r="B330" s="79" t="s">
        <v>102</v>
      </c>
      <c r="C330" s="190">
        <v>54686.472000000002</v>
      </c>
      <c r="D330" s="190">
        <v>2.0000000000000001E-4</v>
      </c>
      <c r="E330" s="69">
        <f t="shared" si="136"/>
        <v>8260.0215832033518</v>
      </c>
      <c r="F330" s="134">
        <f t="shared" si="137"/>
        <v>8260</v>
      </c>
      <c r="G330" s="134">
        <f t="shared" si="138"/>
        <v>2.4735999999393243E-2</v>
      </c>
      <c r="K330" s="134">
        <f>G330</f>
        <v>2.4735999999393243E-2</v>
      </c>
      <c r="O330" s="134">
        <f t="shared" ref="O330:O352" ca="1" si="142">+C$11+C$12*$F330</f>
        <v>1.410933617091225E-2</v>
      </c>
      <c r="P330" s="134">
        <f t="shared" si="139"/>
        <v>9.4995595416731207E-3</v>
      </c>
      <c r="Q330" s="185">
        <f t="shared" si="140"/>
        <v>39667.972000000002</v>
      </c>
      <c r="S330" s="70">
        <v>1</v>
      </c>
      <c r="Z330" s="134">
        <f t="shared" si="118"/>
        <v>8260</v>
      </c>
      <c r="AA330" s="134">
        <f t="shared" si="119"/>
        <v>1.8828366660282557E-2</v>
      </c>
      <c r="AB330" s="134">
        <f t="shared" si="120"/>
        <v>1.5407192880783807E-2</v>
      </c>
      <c r="AC330" s="134">
        <f t="shared" si="121"/>
        <v>1.5236440457720123E-2</v>
      </c>
      <c r="AD330" s="134">
        <f t="shared" si="131"/>
        <v>5.9076333391106864E-3</v>
      </c>
      <c r="AE330" s="134">
        <f t="shared" si="122"/>
        <v>3.4900131669372076E-5</v>
      </c>
      <c r="AF330" s="134">
        <f t="shared" si="132"/>
        <v>1.5236440457720123E-2</v>
      </c>
      <c r="AG330" s="70"/>
      <c r="AH330" s="134">
        <f t="shared" si="123"/>
        <v>9.3288071186094362E-3</v>
      </c>
      <c r="AI330" s="134">
        <f t="shared" si="124"/>
        <v>1.1773719144930253</v>
      </c>
      <c r="AJ330" s="134">
        <f t="shared" si="125"/>
        <v>0.22839707148450752</v>
      </c>
      <c r="AK330" s="134">
        <f t="shared" si="126"/>
        <v>-0.53243851105946383</v>
      </c>
      <c r="AL330" s="134">
        <f t="shared" si="127"/>
        <v>-1.2492276453118498</v>
      </c>
      <c r="AM330" s="134">
        <f t="shared" si="128"/>
        <v>-0.72089740650084622</v>
      </c>
      <c r="AN330" s="134">
        <f t="shared" si="141"/>
        <v>5.5530748445381555</v>
      </c>
      <c r="AO330" s="134">
        <f t="shared" si="141"/>
        <v>5.554584439293583</v>
      </c>
      <c r="AP330" s="134">
        <f t="shared" si="141"/>
        <v>5.5581839338811445</v>
      </c>
      <c r="AQ330" s="134">
        <f t="shared" si="141"/>
        <v>5.5667207264645944</v>
      </c>
      <c r="AR330" s="134">
        <f t="shared" si="141"/>
        <v>5.5867188348727073</v>
      </c>
      <c r="AS330" s="134">
        <f t="shared" si="141"/>
        <v>5.6323176843431533</v>
      </c>
      <c r="AT330" s="134">
        <f t="shared" si="141"/>
        <v>5.7309104296122149</v>
      </c>
      <c r="AU330" s="134">
        <f t="shared" si="130"/>
        <v>5.9267402448104534</v>
      </c>
    </row>
    <row r="331" spans="1:47" s="134" customFormat="1" ht="12.95" customHeight="1" x14ac:dyDescent="0.2">
      <c r="A331" s="159" t="s">
        <v>214</v>
      </c>
      <c r="B331" s="164" t="s">
        <v>102</v>
      </c>
      <c r="C331" s="158">
        <v>55070.392999999996</v>
      </c>
      <c r="D331" s="158" t="s">
        <v>82</v>
      </c>
      <c r="E331" s="69">
        <f t="shared" si="136"/>
        <v>8595.0088493227795</v>
      </c>
      <c r="F331" s="134">
        <f t="shared" si="137"/>
        <v>8595</v>
      </c>
      <c r="G331" s="134">
        <f t="shared" si="138"/>
        <v>1.0141999991901685E-2</v>
      </c>
      <c r="I331" s="134">
        <f>G331</f>
        <v>1.0141999991901685E-2</v>
      </c>
      <c r="O331" s="134">
        <f t="shared" ca="1" si="142"/>
        <v>1.5435877818694516E-2</v>
      </c>
      <c r="P331" s="134">
        <f t="shared" si="139"/>
        <v>8.1488625838515225E-3</v>
      </c>
      <c r="Q331" s="185">
        <f t="shared" si="140"/>
        <v>40051.892999999996</v>
      </c>
      <c r="S331" s="70">
        <v>0.1</v>
      </c>
      <c r="Z331" s="134">
        <f t="shared" si="118"/>
        <v>8595</v>
      </c>
      <c r="AA331" s="134">
        <f t="shared" si="119"/>
        <v>2.0340133658005771E-2</v>
      </c>
      <c r="AB331" s="134">
        <f t="shared" si="120"/>
        <v>-2.0492710822525642E-3</v>
      </c>
      <c r="AC331" s="134">
        <f t="shared" si="121"/>
        <v>1.9931374080501621E-3</v>
      </c>
      <c r="AD331" s="134">
        <f t="shared" si="131"/>
        <v>-1.0198133666104087E-2</v>
      </c>
      <c r="AE331" s="134">
        <f t="shared" si="122"/>
        <v>1.0400193027172558E-5</v>
      </c>
      <c r="AF331" s="134">
        <f t="shared" si="132"/>
        <v>1.9931374080501621E-3</v>
      </c>
      <c r="AG331" s="70"/>
      <c r="AH331" s="134">
        <f t="shared" si="123"/>
        <v>1.2191271074154249E-2</v>
      </c>
      <c r="AI331" s="134">
        <f t="shared" si="124"/>
        <v>1.4408471635028339</v>
      </c>
      <c r="AJ331" s="134">
        <f t="shared" si="125"/>
        <v>0.72595657527133606</v>
      </c>
      <c r="AK331" s="134">
        <f t="shared" si="126"/>
        <v>-0.34728279908691922</v>
      </c>
      <c r="AL331" s="134">
        <f t="shared" si="127"/>
        <v>-0.66723429127515288</v>
      </c>
      <c r="AM331" s="134">
        <f t="shared" si="128"/>
        <v>-0.34657141974949135</v>
      </c>
      <c r="AN331" s="134">
        <f t="shared" si="141"/>
        <v>5.9197674321798832</v>
      </c>
      <c r="AO331" s="134">
        <f t="shared" si="141"/>
        <v>5.9218895541158885</v>
      </c>
      <c r="AP331" s="134">
        <f t="shared" si="141"/>
        <v>5.9259288211874157</v>
      </c>
      <c r="AQ331" s="134">
        <f t="shared" si="141"/>
        <v>5.933600474478566</v>
      </c>
      <c r="AR331" s="134">
        <f t="shared" si="141"/>
        <v>5.9481126087443057</v>
      </c>
      <c r="AS331" s="134">
        <f t="shared" si="141"/>
        <v>5.9753683098618531</v>
      </c>
      <c r="AT331" s="134">
        <f t="shared" si="141"/>
        <v>6.0259450240612118</v>
      </c>
      <c r="AU331" s="134">
        <f t="shared" si="130"/>
        <v>6.1181460567348829</v>
      </c>
    </row>
    <row r="332" spans="1:47" s="134" customFormat="1" ht="12.95" customHeight="1" x14ac:dyDescent="0.2">
      <c r="A332" s="72" t="s">
        <v>215</v>
      </c>
      <c r="B332" s="74" t="s">
        <v>102</v>
      </c>
      <c r="C332" s="72">
        <v>55070.405700000003</v>
      </c>
      <c r="D332" s="72">
        <v>1E-4</v>
      </c>
      <c r="E332" s="69">
        <f t="shared" si="136"/>
        <v>8595.0199306084651</v>
      </c>
      <c r="F332" s="134">
        <f t="shared" si="137"/>
        <v>8595</v>
      </c>
      <c r="G332" s="134">
        <f t="shared" si="138"/>
        <v>2.2841999998490792E-2</v>
      </c>
      <c r="K332" s="134">
        <f>G332</f>
        <v>2.2841999998490792E-2</v>
      </c>
      <c r="O332" s="134">
        <f t="shared" ca="1" si="142"/>
        <v>1.5435877818694516E-2</v>
      </c>
      <c r="P332" s="134">
        <f t="shared" si="139"/>
        <v>8.1488625838515225E-3</v>
      </c>
      <c r="Q332" s="185">
        <f t="shared" si="140"/>
        <v>40051.905700000003</v>
      </c>
      <c r="S332" s="70">
        <v>1</v>
      </c>
      <c r="Z332" s="134">
        <f t="shared" si="118"/>
        <v>8595</v>
      </c>
      <c r="AA332" s="134">
        <f t="shared" si="119"/>
        <v>2.0340133658005771E-2</v>
      </c>
      <c r="AB332" s="134">
        <f t="shared" si="120"/>
        <v>1.0650728924336543E-2</v>
      </c>
      <c r="AC332" s="134">
        <f t="shared" si="121"/>
        <v>1.4693137414639269E-2</v>
      </c>
      <c r="AD332" s="134">
        <f t="shared" si="131"/>
        <v>2.5018663404850205E-3</v>
      </c>
      <c r="AE332" s="134">
        <f t="shared" si="122"/>
        <v>6.2593351856519092E-6</v>
      </c>
      <c r="AF332" s="134">
        <f t="shared" si="132"/>
        <v>1.4693137414639269E-2</v>
      </c>
      <c r="AG332" s="70"/>
      <c r="AH332" s="134">
        <f t="shared" si="123"/>
        <v>1.2191271074154249E-2</v>
      </c>
      <c r="AI332" s="134">
        <f t="shared" si="124"/>
        <v>1.4408471635028339</v>
      </c>
      <c r="AJ332" s="134">
        <f t="shared" si="125"/>
        <v>0.72595657527133606</v>
      </c>
      <c r="AK332" s="134">
        <f t="shared" si="126"/>
        <v>-0.34728279908691922</v>
      </c>
      <c r="AL332" s="134">
        <f t="shared" si="127"/>
        <v>-0.66723429127515288</v>
      </c>
      <c r="AM332" s="134">
        <f t="shared" si="128"/>
        <v>-0.34657141974949135</v>
      </c>
      <c r="AN332" s="134">
        <f t="shared" si="141"/>
        <v>5.9197674321798832</v>
      </c>
      <c r="AO332" s="134">
        <f t="shared" si="141"/>
        <v>5.9218895541158885</v>
      </c>
      <c r="AP332" s="134">
        <f t="shared" si="141"/>
        <v>5.9259288211874157</v>
      </c>
      <c r="AQ332" s="134">
        <f t="shared" si="141"/>
        <v>5.933600474478566</v>
      </c>
      <c r="AR332" s="134">
        <f t="shared" si="141"/>
        <v>5.9481126087443057</v>
      </c>
      <c r="AS332" s="134">
        <f t="shared" si="141"/>
        <v>5.9753683098618531</v>
      </c>
      <c r="AT332" s="134">
        <f t="shared" si="141"/>
        <v>6.0259450240612118</v>
      </c>
      <c r="AU332" s="134">
        <f t="shared" si="130"/>
        <v>6.1181460567348829</v>
      </c>
    </row>
    <row r="333" spans="1:47" s="134" customFormat="1" ht="12.95" customHeight="1" x14ac:dyDescent="0.2">
      <c r="A333" s="159" t="s">
        <v>216</v>
      </c>
      <c r="B333" s="164" t="s">
        <v>102</v>
      </c>
      <c r="C333" s="158">
        <v>55093.327400000002</v>
      </c>
      <c r="D333" s="158" t="s">
        <v>82</v>
      </c>
      <c r="E333" s="69">
        <f t="shared" si="136"/>
        <v>8615.0200806857192</v>
      </c>
      <c r="F333" s="134">
        <f t="shared" si="137"/>
        <v>8615</v>
      </c>
      <c r="G333" s="134">
        <f t="shared" si="138"/>
        <v>2.3013999998511281E-2</v>
      </c>
      <c r="I333" s="134">
        <f>G333</f>
        <v>2.3013999998511281E-2</v>
      </c>
      <c r="O333" s="134">
        <f t="shared" ca="1" si="142"/>
        <v>1.5515074334980027E-2</v>
      </c>
      <c r="P333" s="134">
        <f t="shared" si="139"/>
        <v>8.0639266872407495E-3</v>
      </c>
      <c r="Q333" s="185">
        <f t="shared" si="140"/>
        <v>40074.827400000002</v>
      </c>
      <c r="S333" s="70">
        <v>0.1</v>
      </c>
      <c r="Z333" s="134">
        <f t="shared" si="118"/>
        <v>8615</v>
      </c>
      <c r="AA333" s="134">
        <f t="shared" si="119"/>
        <v>2.038959425539829E-2</v>
      </c>
      <c r="AB333" s="134">
        <f t="shared" si="120"/>
        <v>1.0688332430353741E-2</v>
      </c>
      <c r="AC333" s="134">
        <f t="shared" si="121"/>
        <v>1.4950073311270531E-2</v>
      </c>
      <c r="AD333" s="134">
        <f t="shared" si="131"/>
        <v>2.6244057431129911E-3</v>
      </c>
      <c r="AE333" s="134">
        <f t="shared" si="122"/>
        <v>6.8875055044844514E-7</v>
      </c>
      <c r="AF333" s="134">
        <f t="shared" si="132"/>
        <v>1.4950073311270531E-2</v>
      </c>
      <c r="AG333" s="70"/>
      <c r="AH333" s="134">
        <f t="shared" si="123"/>
        <v>1.232566756815754E-2</v>
      </c>
      <c r="AI333" s="134">
        <f t="shared" si="124"/>
        <v>1.4550955713887612</v>
      </c>
      <c r="AJ333" s="134">
        <f t="shared" si="125"/>
        <v>0.75430411823387489</v>
      </c>
      <c r="AK333" s="134">
        <f t="shared" si="126"/>
        <v>-0.32838938017615116</v>
      </c>
      <c r="AL333" s="134">
        <f t="shared" si="127"/>
        <v>-0.62506503574192118</v>
      </c>
      <c r="AM333" s="134">
        <f t="shared" si="128"/>
        <v>-0.32312215696891661</v>
      </c>
      <c r="AN333" s="134">
        <f t="shared" si="141"/>
        <v>5.9438709366511482</v>
      </c>
      <c r="AO333" s="134">
        <f t="shared" si="141"/>
        <v>5.9459292075544488</v>
      </c>
      <c r="AP333" s="134">
        <f t="shared" si="141"/>
        <v>5.9498131047254859</v>
      </c>
      <c r="AQ333" s="134">
        <f t="shared" si="141"/>
        <v>5.957127759550799</v>
      </c>
      <c r="AR333" s="134">
        <f t="shared" si="141"/>
        <v>5.9708550735699628</v>
      </c>
      <c r="AS333" s="134">
        <f t="shared" si="141"/>
        <v>5.9964560221267078</v>
      </c>
      <c r="AT333" s="134">
        <f t="shared" si="141"/>
        <v>6.0437039922977398</v>
      </c>
      <c r="AU333" s="134">
        <f t="shared" si="130"/>
        <v>6.1295732693870875</v>
      </c>
    </row>
    <row r="334" spans="1:47" s="134" customFormat="1" ht="12.95" customHeight="1" x14ac:dyDescent="0.2">
      <c r="A334" s="159" t="s">
        <v>216</v>
      </c>
      <c r="B334" s="164" t="s">
        <v>102</v>
      </c>
      <c r="C334" s="158">
        <v>55141.466099999998</v>
      </c>
      <c r="D334" s="158" t="s">
        <v>82</v>
      </c>
      <c r="E334" s="69">
        <f t="shared" si="136"/>
        <v>8657.0231269049727</v>
      </c>
      <c r="F334" s="134">
        <f t="shared" si="137"/>
        <v>8657</v>
      </c>
      <c r="G334" s="134">
        <f t="shared" si="138"/>
        <v>2.6505199995881412E-2</v>
      </c>
      <c r="I334" s="134">
        <f>G334</f>
        <v>2.6505199995881412E-2</v>
      </c>
      <c r="O334" s="134">
        <f t="shared" ca="1" si="142"/>
        <v>1.5681387019179593E-2</v>
      </c>
      <c r="P334" s="134">
        <f t="shared" si="139"/>
        <v>7.8839852343618802E-3</v>
      </c>
      <c r="Q334" s="185">
        <f t="shared" si="140"/>
        <v>40122.966099999998</v>
      </c>
      <c r="S334" s="70">
        <v>0.1</v>
      </c>
      <c r="Z334" s="134">
        <f t="shared" si="118"/>
        <v>8657</v>
      </c>
      <c r="AA334" s="134">
        <f t="shared" si="119"/>
        <v>2.0471754785843781E-2</v>
      </c>
      <c r="AB334" s="134">
        <f t="shared" si="120"/>
        <v>1.3917430444399512E-2</v>
      </c>
      <c r="AC334" s="134">
        <f t="shared" si="121"/>
        <v>1.8621214761519532E-2</v>
      </c>
      <c r="AD334" s="134">
        <f t="shared" si="131"/>
        <v>6.0334452100376315E-3</v>
      </c>
      <c r="AE334" s="134">
        <f t="shared" si="122"/>
        <v>3.6402461102526044E-6</v>
      </c>
      <c r="AF334" s="134">
        <f t="shared" si="132"/>
        <v>1.8621214761519532E-2</v>
      </c>
      <c r="AG334" s="70"/>
      <c r="AH334" s="134">
        <f t="shared" si="123"/>
        <v>1.25877695514819E-2</v>
      </c>
      <c r="AI334" s="134">
        <f t="shared" si="124"/>
        <v>1.483074715900659</v>
      </c>
      <c r="AJ334" s="134">
        <f t="shared" si="125"/>
        <v>0.81088533982912325</v>
      </c>
      <c r="AK334" s="134">
        <f t="shared" si="126"/>
        <v>-0.28564030347210695</v>
      </c>
      <c r="AL334" s="134">
        <f t="shared" si="127"/>
        <v>-0.53399515759946425</v>
      </c>
      <c r="AM334" s="134">
        <f t="shared" si="128"/>
        <v>-0.27352841803690098</v>
      </c>
      <c r="AN334" s="134">
        <f t="shared" si="141"/>
        <v>5.9951695528825972</v>
      </c>
      <c r="AO334" s="134">
        <f t="shared" si="141"/>
        <v>5.9970454869328522</v>
      </c>
      <c r="AP334" s="134">
        <f t="shared" si="141"/>
        <v>6.000528068648979</v>
      </c>
      <c r="AQ334" s="134">
        <f t="shared" si="141"/>
        <v>6.0069840244028834</v>
      </c>
      <c r="AR334" s="134">
        <f t="shared" si="141"/>
        <v>6.0189210307019678</v>
      </c>
      <c r="AS334" s="134">
        <f t="shared" si="141"/>
        <v>6.0408927374505028</v>
      </c>
      <c r="AT334" s="134">
        <f t="shared" si="141"/>
        <v>6.0810333346534904</v>
      </c>
      <c r="AU334" s="134">
        <f t="shared" si="130"/>
        <v>6.1535704159567173</v>
      </c>
    </row>
    <row r="335" spans="1:47" s="134" customFormat="1" ht="12.95" customHeight="1" x14ac:dyDescent="0.2">
      <c r="A335" s="69" t="s">
        <v>217</v>
      </c>
      <c r="B335" s="74" t="s">
        <v>101</v>
      </c>
      <c r="C335" s="72">
        <v>55436.577499999999</v>
      </c>
      <c r="D335" s="72">
        <v>5.0000000000000001E-4</v>
      </c>
      <c r="E335" s="69">
        <f t="shared" si="136"/>
        <v>8914.5202710744215</v>
      </c>
      <c r="F335" s="134">
        <f t="shared" si="137"/>
        <v>8914.5</v>
      </c>
      <c r="G335" s="134">
        <f t="shared" si="138"/>
        <v>2.3232199993799441E-2</v>
      </c>
      <c r="K335" s="134">
        <f t="shared" ref="K335:K346" si="143">G335</f>
        <v>2.3232199993799441E-2</v>
      </c>
      <c r="O335" s="134">
        <f t="shared" ca="1" si="142"/>
        <v>1.6701042166355512E-2</v>
      </c>
      <c r="P335" s="134">
        <f t="shared" si="139"/>
        <v>6.7340951485669875E-3</v>
      </c>
      <c r="Q335" s="185">
        <f t="shared" si="140"/>
        <v>40418.077499999999</v>
      </c>
      <c r="S335" s="70">
        <v>1</v>
      </c>
      <c r="Z335" s="134">
        <f t="shared" si="118"/>
        <v>8914.5</v>
      </c>
      <c r="AA335" s="134">
        <f t="shared" si="119"/>
        <v>2.01932222636594E-2</v>
      </c>
      <c r="AB335" s="134">
        <f t="shared" si="120"/>
        <v>9.773072878707028E-3</v>
      </c>
      <c r="AC335" s="134">
        <f t="shared" si="121"/>
        <v>1.6498104845232453E-2</v>
      </c>
      <c r="AD335" s="134">
        <f t="shared" si="131"/>
        <v>3.0389777301400404E-3</v>
      </c>
      <c r="AE335" s="134">
        <f t="shared" si="122"/>
        <v>9.2353856442871125E-6</v>
      </c>
      <c r="AF335" s="134">
        <f t="shared" si="132"/>
        <v>1.6498104845232453E-2</v>
      </c>
      <c r="AG335" s="70"/>
      <c r="AH335" s="134">
        <f t="shared" si="123"/>
        <v>1.3459127115092413E-2</v>
      </c>
      <c r="AI335" s="134">
        <f t="shared" si="124"/>
        <v>1.5596493698613938</v>
      </c>
      <c r="AJ335" s="134">
        <f t="shared" si="125"/>
        <v>0.99986135301111001</v>
      </c>
      <c r="AK335" s="134">
        <f t="shared" si="126"/>
        <v>4.1762985093078131E-2</v>
      </c>
      <c r="AL335" s="134">
        <f t="shared" si="127"/>
        <v>7.4485426018547227E-2</v>
      </c>
      <c r="AM335" s="134">
        <f t="shared" si="128"/>
        <v>3.7259941359625542E-2</v>
      </c>
      <c r="AN335" s="134">
        <f t="shared" si="141"/>
        <v>6.3226870506571071</v>
      </c>
      <c r="AO335" s="134">
        <f t="shared" si="141"/>
        <v>6.32238111947302</v>
      </c>
      <c r="AP335" s="134">
        <f t="shared" si="141"/>
        <v>6.3218355740329457</v>
      </c>
      <c r="AQ335" s="134">
        <f t="shared" si="141"/>
        <v>6.32086276989331</v>
      </c>
      <c r="AR335" s="134">
        <f t="shared" si="141"/>
        <v>6.3191281757401878</v>
      </c>
      <c r="AS335" s="134">
        <f t="shared" si="141"/>
        <v>6.3160355089645197</v>
      </c>
      <c r="AT335" s="134">
        <f t="shared" si="141"/>
        <v>6.3105222489209334</v>
      </c>
      <c r="AU335" s="134">
        <f t="shared" si="130"/>
        <v>6.3006957788538527</v>
      </c>
    </row>
    <row r="336" spans="1:47" s="134" customFormat="1" ht="12.95" customHeight="1" x14ac:dyDescent="0.2">
      <c r="A336" s="69" t="s">
        <v>217</v>
      </c>
      <c r="B336" s="74" t="s">
        <v>102</v>
      </c>
      <c r="C336" s="72">
        <v>55439.439200000001</v>
      </c>
      <c r="D336" s="72">
        <v>4.0000000000000002E-4</v>
      </c>
      <c r="E336" s="69">
        <f t="shared" si="136"/>
        <v>8917.0172250296728</v>
      </c>
      <c r="F336" s="134">
        <f t="shared" si="137"/>
        <v>8917</v>
      </c>
      <c r="G336" s="134">
        <f t="shared" si="138"/>
        <v>1.9741199997952208E-2</v>
      </c>
      <c r="K336" s="134">
        <f t="shared" si="143"/>
        <v>1.9741199997952208E-2</v>
      </c>
      <c r="O336" s="134">
        <f t="shared" ca="1" si="142"/>
        <v>1.6710941730891202E-2</v>
      </c>
      <c r="P336" s="134">
        <f t="shared" si="139"/>
        <v>6.7225377549020582E-3</v>
      </c>
      <c r="Q336" s="185">
        <f t="shared" si="140"/>
        <v>40420.939200000001</v>
      </c>
      <c r="S336" s="70">
        <v>1</v>
      </c>
      <c r="Z336" s="134">
        <f t="shared" si="118"/>
        <v>8917</v>
      </c>
      <c r="AA336" s="134">
        <f t="shared" si="119"/>
        <v>2.0183155898477655E-2</v>
      </c>
      <c r="AB336" s="134">
        <f t="shared" si="120"/>
        <v>6.2805818543766097E-3</v>
      </c>
      <c r="AC336" s="134">
        <f t="shared" si="121"/>
        <v>1.301866224305015E-2</v>
      </c>
      <c r="AD336" s="134">
        <f t="shared" si="131"/>
        <v>-4.419559005254467E-4</v>
      </c>
      <c r="AE336" s="134">
        <f t="shared" si="122"/>
        <v>1.9532501800925854E-7</v>
      </c>
      <c r="AF336" s="134">
        <f t="shared" si="132"/>
        <v>1.301866224305015E-2</v>
      </c>
      <c r="AG336" s="70"/>
      <c r="AH336" s="134">
        <f t="shared" si="123"/>
        <v>1.3460618143575598E-2</v>
      </c>
      <c r="AI336" s="134">
        <f t="shared" si="124"/>
        <v>1.5593856693599066</v>
      </c>
      <c r="AJ336" s="134">
        <f t="shared" si="125"/>
        <v>0.99994398195047374</v>
      </c>
      <c r="AK336" s="134">
        <f t="shared" si="126"/>
        <v>4.515791209643133E-2</v>
      </c>
      <c r="AL336" s="134">
        <f t="shared" si="127"/>
        <v>8.0553004724950222E-2</v>
      </c>
      <c r="AM336" s="134">
        <f t="shared" si="128"/>
        <v>4.0298295305862271E-2</v>
      </c>
      <c r="AN336" s="134">
        <f t="shared" si="141"/>
        <v>6.3259072690268141</v>
      </c>
      <c r="AO336" s="134">
        <f t="shared" si="141"/>
        <v>6.3255765792793417</v>
      </c>
      <c r="AP336" s="134">
        <f t="shared" si="141"/>
        <v>6.324986807790669</v>
      </c>
      <c r="AQ336" s="134">
        <f t="shared" si="141"/>
        <v>6.3239350107067942</v>
      </c>
      <c r="AR336" s="134">
        <f t="shared" si="141"/>
        <v>6.3220593494516661</v>
      </c>
      <c r="AS336" s="134">
        <f t="shared" si="141"/>
        <v>6.3187148331252887</v>
      </c>
      <c r="AT336" s="134">
        <f t="shared" si="141"/>
        <v>6.3127521440736256</v>
      </c>
      <c r="AU336" s="134">
        <f t="shared" si="130"/>
        <v>6.3021241804353787</v>
      </c>
    </row>
    <row r="337" spans="1:47" s="134" customFormat="1" ht="12.95" customHeight="1" x14ac:dyDescent="0.2">
      <c r="A337" s="69" t="s">
        <v>217</v>
      </c>
      <c r="B337" s="74" t="s">
        <v>101</v>
      </c>
      <c r="C337" s="72">
        <v>55442.296799999996</v>
      </c>
      <c r="D337" s="72">
        <v>8.0000000000000004E-4</v>
      </c>
      <c r="E337" s="69">
        <f t="shared" si="136"/>
        <v>8919.510601561984</v>
      </c>
      <c r="F337" s="134">
        <f t="shared" si="137"/>
        <v>8919.5</v>
      </c>
      <c r="G337" s="134">
        <f t="shared" si="138"/>
        <v>1.2150199996540323E-2</v>
      </c>
      <c r="K337" s="134">
        <f t="shared" si="143"/>
        <v>1.2150199996540323E-2</v>
      </c>
      <c r="O337" s="134">
        <f t="shared" ca="1" si="142"/>
        <v>1.6720841295426891E-2</v>
      </c>
      <c r="P337" s="134">
        <f t="shared" si="139"/>
        <v>6.7109727956169429E-3</v>
      </c>
      <c r="Q337" s="185">
        <f t="shared" si="140"/>
        <v>40423.796799999996</v>
      </c>
      <c r="S337" s="70">
        <v>1</v>
      </c>
      <c r="Z337" s="134">
        <f t="shared" si="118"/>
        <v>8919.5</v>
      </c>
      <c r="AA337" s="134">
        <f t="shared" si="119"/>
        <v>2.0172942187320655E-2</v>
      </c>
      <c r="AB337" s="134">
        <f t="shared" si="120"/>
        <v>-1.3117693951633889E-3</v>
      </c>
      <c r="AC337" s="134">
        <f t="shared" si="121"/>
        <v>5.43922720092338E-3</v>
      </c>
      <c r="AD337" s="134">
        <f t="shared" si="131"/>
        <v>-8.0227421907803319E-3</v>
      </c>
      <c r="AE337" s="134">
        <f t="shared" si="122"/>
        <v>6.4364392259726798E-5</v>
      </c>
      <c r="AF337" s="134">
        <f t="shared" si="132"/>
        <v>5.43922720092338E-3</v>
      </c>
      <c r="AG337" s="70"/>
      <c r="AH337" s="134">
        <f t="shared" si="123"/>
        <v>1.3461969391703712E-2</v>
      </c>
      <c r="AI337" s="134">
        <f t="shared" si="124"/>
        <v>1.5591014717506213</v>
      </c>
      <c r="AJ337" s="134">
        <f t="shared" si="125"/>
        <v>0.99998978853629494</v>
      </c>
      <c r="AK337" s="134">
        <f t="shared" si="126"/>
        <v>4.855006072528871E-2</v>
      </c>
      <c r="AL337" s="134">
        <f t="shared" si="127"/>
        <v>8.6618587607475636E-2</v>
      </c>
      <c r="AM337" s="134">
        <f t="shared" si="128"/>
        <v>4.3336392476389908E-2</v>
      </c>
      <c r="AN337" s="134">
        <f t="shared" si="141"/>
        <v>6.3291269937522356</v>
      </c>
      <c r="AO337" s="134">
        <f t="shared" si="141"/>
        <v>6.3287715917324512</v>
      </c>
      <c r="AP337" s="134">
        <f t="shared" si="141"/>
        <v>6.3281376590119764</v>
      </c>
      <c r="AQ337" s="134">
        <f t="shared" si="141"/>
        <v>6.327006954117314</v>
      </c>
      <c r="AR337" s="134">
        <f t="shared" si="141"/>
        <v>6.3249903269685852</v>
      </c>
      <c r="AS337" s="134">
        <f t="shared" si="141"/>
        <v>6.3213940626268501</v>
      </c>
      <c r="AT337" s="134">
        <f t="shared" si="141"/>
        <v>6.3149820175417561</v>
      </c>
      <c r="AU337" s="134">
        <f t="shared" si="130"/>
        <v>6.3035525820169038</v>
      </c>
    </row>
    <row r="338" spans="1:47" s="134" customFormat="1" ht="12.95" customHeight="1" x14ac:dyDescent="0.2">
      <c r="A338" s="69" t="s">
        <v>217</v>
      </c>
      <c r="B338" s="74" t="s">
        <v>102</v>
      </c>
      <c r="C338" s="72">
        <v>55447.461600000002</v>
      </c>
      <c r="D338" s="72">
        <v>1E-4</v>
      </c>
      <c r="E338" s="69">
        <f t="shared" si="136"/>
        <v>8924.0171074109894</v>
      </c>
      <c r="F338" s="134">
        <f t="shared" si="137"/>
        <v>8924</v>
      </c>
      <c r="G338" s="134">
        <f t="shared" si="138"/>
        <v>1.9606399997428525E-2</v>
      </c>
      <c r="K338" s="134">
        <f t="shared" si="143"/>
        <v>1.9606399997428525E-2</v>
      </c>
      <c r="O338" s="134">
        <f t="shared" ca="1" si="142"/>
        <v>1.6738660511591133E-2</v>
      </c>
      <c r="P338" s="134">
        <f t="shared" si="139"/>
        <v>6.690136803540879E-3</v>
      </c>
      <c r="Q338" s="185">
        <f t="shared" si="140"/>
        <v>40428.961600000002</v>
      </c>
      <c r="S338" s="70">
        <v>1</v>
      </c>
      <c r="Z338" s="134">
        <f t="shared" si="118"/>
        <v>8924</v>
      </c>
      <c r="AA338" s="134">
        <f t="shared" si="119"/>
        <v>2.0154186318703842E-2</v>
      </c>
      <c r="AB338" s="134">
        <f t="shared" si="120"/>
        <v>6.1423504822655621E-3</v>
      </c>
      <c r="AC338" s="134">
        <f t="shared" si="121"/>
        <v>1.2916263193887646E-2</v>
      </c>
      <c r="AD338" s="134">
        <f t="shared" si="131"/>
        <v>-5.4778632127531687E-4</v>
      </c>
      <c r="AE338" s="134">
        <f t="shared" si="122"/>
        <v>3.0006985377634467E-7</v>
      </c>
      <c r="AF338" s="134">
        <f t="shared" si="132"/>
        <v>1.2916263193887646E-2</v>
      </c>
      <c r="AG338" s="70"/>
      <c r="AH338" s="134">
        <f t="shared" si="123"/>
        <v>1.3464049515162963E-2</v>
      </c>
      <c r="AI338" s="134">
        <f t="shared" si="124"/>
        <v>1.5585383879904149</v>
      </c>
      <c r="AJ338" s="134">
        <f t="shared" si="125"/>
        <v>0.99997956249757258</v>
      </c>
      <c r="AK338" s="134">
        <f t="shared" si="126"/>
        <v>5.4648268510617763E-2</v>
      </c>
      <c r="AL338" s="134">
        <f t="shared" si="127"/>
        <v>9.7531131958267792E-2</v>
      </c>
      <c r="AM338" s="134">
        <f t="shared" si="128"/>
        <v>4.8804258931492428E-2</v>
      </c>
      <c r="AN338" s="134">
        <f t="shared" si="141"/>
        <v>6.3349211362436009</v>
      </c>
      <c r="AO338" s="134">
        <f t="shared" si="141"/>
        <v>6.3345213797442943</v>
      </c>
      <c r="AP338" s="134">
        <f t="shared" si="141"/>
        <v>6.3338081355466302</v>
      </c>
      <c r="AQ338" s="134">
        <f t="shared" si="141"/>
        <v>6.3325356314340047</v>
      </c>
      <c r="AR338" s="134">
        <f t="shared" si="141"/>
        <v>6.3302655449448046</v>
      </c>
      <c r="AS338" s="134">
        <f t="shared" si="141"/>
        <v>6.326216414416721</v>
      </c>
      <c r="AT338" s="134">
        <f t="shared" si="141"/>
        <v>6.318995729919556</v>
      </c>
      <c r="AU338" s="134">
        <f t="shared" si="130"/>
        <v>6.3061237048636505</v>
      </c>
    </row>
    <row r="339" spans="1:47" s="134" customFormat="1" ht="12.95" customHeight="1" x14ac:dyDescent="0.2">
      <c r="A339" s="159" t="s">
        <v>218</v>
      </c>
      <c r="B339" s="164" t="s">
        <v>102</v>
      </c>
      <c r="C339" s="158">
        <v>55454.339</v>
      </c>
      <c r="D339" s="158" t="s">
        <v>82</v>
      </c>
      <c r="E339" s="69">
        <f t="shared" si="136"/>
        <v>8930.0179289967036</v>
      </c>
      <c r="F339" s="134">
        <f t="shared" si="137"/>
        <v>8930</v>
      </c>
      <c r="G339" s="134">
        <f t="shared" si="138"/>
        <v>2.0547999993141275E-2</v>
      </c>
      <c r="K339" s="134">
        <f t="shared" si="143"/>
        <v>2.0547999993141275E-2</v>
      </c>
      <c r="O339" s="134">
        <f t="shared" ca="1" si="142"/>
        <v>1.6762419466476781E-2</v>
      </c>
      <c r="P339" s="134">
        <f t="shared" si="139"/>
        <v>6.6623173500470756E-3</v>
      </c>
      <c r="Q339" s="185">
        <f t="shared" si="140"/>
        <v>40435.839</v>
      </c>
      <c r="S339" s="70">
        <v>1</v>
      </c>
      <c r="Z339" s="134">
        <f t="shared" si="118"/>
        <v>8930</v>
      </c>
      <c r="AA339" s="134">
        <f t="shared" si="119"/>
        <v>2.0128436560868723E-2</v>
      </c>
      <c r="AB339" s="134">
        <f t="shared" si="120"/>
        <v>7.0818807823196279E-3</v>
      </c>
      <c r="AC339" s="134">
        <f t="shared" si="121"/>
        <v>1.3885682643094199E-2</v>
      </c>
      <c r="AD339" s="134">
        <f t="shared" si="131"/>
        <v>4.1956343227255236E-4</v>
      </c>
      <c r="AE339" s="134">
        <f t="shared" si="122"/>
        <v>1.7603347370032464E-7</v>
      </c>
      <c r="AF339" s="134">
        <f t="shared" si="132"/>
        <v>1.3885682643094199E-2</v>
      </c>
      <c r="AG339" s="70"/>
      <c r="AH339" s="134">
        <f t="shared" si="123"/>
        <v>1.3466119210821647E-2</v>
      </c>
      <c r="AI339" s="134">
        <f t="shared" si="124"/>
        <v>1.5576849314734882</v>
      </c>
      <c r="AJ339" s="134">
        <f t="shared" si="125"/>
        <v>0.99978095209756179</v>
      </c>
      <c r="AK339" s="134">
        <f t="shared" si="126"/>
        <v>6.2762100965076936E-2</v>
      </c>
      <c r="AL339" s="134">
        <f t="shared" si="127"/>
        <v>0.11206888513028071</v>
      </c>
      <c r="AM339" s="134">
        <f t="shared" si="128"/>
        <v>5.6093163060865023E-2</v>
      </c>
      <c r="AN339" s="134">
        <f t="shared" si="141"/>
        <v>6.3426436132520347</v>
      </c>
      <c r="AO339" s="134">
        <f t="shared" si="141"/>
        <v>6.3421850024840909</v>
      </c>
      <c r="AP339" s="134">
        <f t="shared" si="141"/>
        <v>6.3413664090961133</v>
      </c>
      <c r="AQ339" s="134">
        <f t="shared" si="141"/>
        <v>6.3399053644392334</v>
      </c>
      <c r="AR339" s="134">
        <f t="shared" si="141"/>
        <v>6.3372979568612893</v>
      </c>
      <c r="AS339" s="134">
        <f t="shared" si="141"/>
        <v>6.3326456318704594</v>
      </c>
      <c r="AT339" s="134">
        <f t="shared" si="141"/>
        <v>6.3243472124086679</v>
      </c>
      <c r="AU339" s="134">
        <f t="shared" si="130"/>
        <v>6.3095518686593115</v>
      </c>
    </row>
    <row r="340" spans="1:47" s="134" customFormat="1" ht="12.95" customHeight="1" x14ac:dyDescent="0.2">
      <c r="A340" s="159" t="s">
        <v>218</v>
      </c>
      <c r="B340" s="164" t="s">
        <v>102</v>
      </c>
      <c r="C340" s="158">
        <v>55477.2592</v>
      </c>
      <c r="D340" s="158" t="s">
        <v>82</v>
      </c>
      <c r="E340" s="69">
        <f t="shared" si="136"/>
        <v>8950.0167702606886</v>
      </c>
      <c r="F340" s="134">
        <f t="shared" si="137"/>
        <v>8950</v>
      </c>
      <c r="G340" s="134">
        <f t="shared" si="138"/>
        <v>1.9220000001951121E-2</v>
      </c>
      <c r="K340" s="134">
        <f t="shared" si="143"/>
        <v>1.9220000001951121E-2</v>
      </c>
      <c r="O340" s="134">
        <f t="shared" ca="1" si="142"/>
        <v>1.6841615982762292E-2</v>
      </c>
      <c r="P340" s="134">
        <f t="shared" si="139"/>
        <v>6.5692711086015113E-3</v>
      </c>
      <c r="Q340" s="185">
        <f t="shared" si="140"/>
        <v>40458.7592</v>
      </c>
      <c r="S340" s="70">
        <v>1</v>
      </c>
      <c r="Z340" s="134">
        <f t="shared" ref="Z340:Z349" si="144">F340</f>
        <v>8950</v>
      </c>
      <c r="AA340" s="134">
        <f t="shared" ref="AA340:AA349" si="145">AB$3+AB$4*Z340+AB$5*Z340^2+AH340</f>
        <v>2.0036493107729175E-2</v>
      </c>
      <c r="AB340" s="134">
        <f t="shared" ref="AB340:AB349" si="146">IF(S340&lt;&gt;0,G340-AH340,-9999)</f>
        <v>5.7527780028234568E-3</v>
      </c>
      <c r="AC340" s="134">
        <f t="shared" ref="AC340:AC349" si="147">+G340-P340</f>
        <v>1.265072889334961E-2</v>
      </c>
      <c r="AD340" s="134">
        <f t="shared" si="131"/>
        <v>-8.1649310577805445E-4</v>
      </c>
      <c r="AE340" s="134">
        <f t="shared" ref="AE340:AE349" si="148">+(G340-AA340)^2*S340</f>
        <v>6.6666099178309325E-7</v>
      </c>
      <c r="AF340" s="134">
        <f t="shared" si="132"/>
        <v>1.265072889334961E-2</v>
      </c>
      <c r="AG340" s="70"/>
      <c r="AH340" s="134">
        <f t="shared" ref="AH340:AH349" si="149">$AB$6*($AB$11/AI340*AJ340+$AB$12)</f>
        <v>1.3467221999127664E-2</v>
      </c>
      <c r="AI340" s="134">
        <f t="shared" ref="AI340:AI349" si="150">1+$AB$7*COS(AL340)</f>
        <v>1.5540013846977814</v>
      </c>
      <c r="AJ340" s="134">
        <f t="shared" ref="AJ340:AJ349" si="151">SIN(AL340+RADIANS($AB$9))</f>
        <v>0.99760221828599871</v>
      </c>
      <c r="AK340" s="134">
        <f t="shared" ref="AK340:AK349" si="152">$AB$7*SIN(AL340)</f>
        <v>8.9632749947107612E-2</v>
      </c>
      <c r="AL340" s="134">
        <f t="shared" ref="AL340:AL349" si="153">2*ATAN(AM340)</f>
        <v>0.16040161613445594</v>
      </c>
      <c r="AM340" s="134">
        <f t="shared" ref="AM340:AM349" si="154">SQRT((1+$AB$7)/(1-$AB$7))*TAN(AN340/2)</f>
        <v>8.0373206706640235E-2</v>
      </c>
      <c r="AN340" s="134">
        <f t="shared" ref="AN340:AT349" si="155">$AU340+$AB$7*SIN(AO340)</f>
        <v>6.3683538545846829</v>
      </c>
      <c r="AO340" s="134">
        <f t="shared" si="155"/>
        <v>6.3677019846166463</v>
      </c>
      <c r="AP340" s="134">
        <f t="shared" si="155"/>
        <v>6.3665363278438205</v>
      </c>
      <c r="AQ340" s="134">
        <f t="shared" si="155"/>
        <v>6.3644522128840171</v>
      </c>
      <c r="AR340" s="134">
        <f t="shared" si="155"/>
        <v>6.3607268327160451</v>
      </c>
      <c r="AS340" s="134">
        <f t="shared" si="155"/>
        <v>6.354070322896904</v>
      </c>
      <c r="AT340" s="134">
        <f t="shared" si="155"/>
        <v>6.3421841046238443</v>
      </c>
      <c r="AU340" s="134">
        <f t="shared" ref="AU340:AU349" si="156">RADIANS($AB$9)+$AB$18*(F340-AB$15)</f>
        <v>6.3209790813115161</v>
      </c>
    </row>
    <row r="341" spans="1:47" s="134" customFormat="1" ht="12.95" customHeight="1" x14ac:dyDescent="0.2">
      <c r="A341" s="159" t="s">
        <v>219</v>
      </c>
      <c r="B341" s="164" t="s">
        <v>101</v>
      </c>
      <c r="C341" s="158">
        <v>55831.9643</v>
      </c>
      <c r="D341" s="158" t="s">
        <v>82</v>
      </c>
      <c r="E341" s="69">
        <f t="shared" si="136"/>
        <v>9259.5119313162686</v>
      </c>
      <c r="F341" s="134">
        <f t="shared" si="137"/>
        <v>9259.5</v>
      </c>
      <c r="G341" s="134">
        <f t="shared" si="138"/>
        <v>1.3674199995875824E-2</v>
      </c>
      <c r="K341" s="134">
        <f t="shared" si="143"/>
        <v>1.3674199995875824E-2</v>
      </c>
      <c r="O341" s="134">
        <f t="shared" ca="1" si="142"/>
        <v>1.8067182072280537E-2</v>
      </c>
      <c r="P341" s="134">
        <f t="shared" si="139"/>
        <v>5.0676570152284328E-3</v>
      </c>
      <c r="Q341" s="185">
        <f t="shared" si="140"/>
        <v>40813.4643</v>
      </c>
      <c r="S341" s="70">
        <v>1</v>
      </c>
      <c r="Z341" s="134">
        <f t="shared" si="144"/>
        <v>9259.5</v>
      </c>
      <c r="AA341" s="134">
        <f t="shared" si="145"/>
        <v>1.7525032350936501E-2</v>
      </c>
      <c r="AB341" s="134">
        <f t="shared" si="146"/>
        <v>1.2168246601677556E-3</v>
      </c>
      <c r="AC341" s="134">
        <f t="shared" si="147"/>
        <v>8.6065429806473914E-3</v>
      </c>
      <c r="AD341" s="134">
        <f t="shared" ref="AD341:AD349" si="157">IF(S341&lt;&gt;0,G341-AA341,-9999)</f>
        <v>-3.8508323550606773E-3</v>
      </c>
      <c r="AE341" s="134">
        <f t="shared" si="148"/>
        <v>1.4828909826782162E-5</v>
      </c>
      <c r="AF341" s="134">
        <f t="shared" ref="AF341:AF349" si="158">IF(S341&lt;&gt;0,G341-P341,-9999)</f>
        <v>8.6065429806473914E-3</v>
      </c>
      <c r="AG341" s="70"/>
      <c r="AH341" s="134">
        <f t="shared" si="149"/>
        <v>1.2457375335708069E-2</v>
      </c>
      <c r="AI341" s="134">
        <f t="shared" si="150"/>
        <v>1.3743112105674689</v>
      </c>
      <c r="AJ341" s="134">
        <f t="shared" si="151"/>
        <v>0.73201986574992739</v>
      </c>
      <c r="AK341" s="134">
        <f t="shared" si="152"/>
        <v>0.41814193972101843</v>
      </c>
      <c r="AL341" s="134">
        <f t="shared" si="153"/>
        <v>0.84065204825397044</v>
      </c>
      <c r="AM341" s="134">
        <f t="shared" si="154"/>
        <v>0.44696364539321398</v>
      </c>
      <c r="AN341" s="134">
        <f t="shared" si="155"/>
        <v>6.7485201136921278</v>
      </c>
      <c r="AO341" s="134">
        <f t="shared" si="155"/>
        <v>6.7462875392461994</v>
      </c>
      <c r="AP341" s="134">
        <f t="shared" si="155"/>
        <v>6.7418459250343359</v>
      </c>
      <c r="AQ341" s="134">
        <f t="shared" si="155"/>
        <v>6.7330382753523637</v>
      </c>
      <c r="AR341" s="134">
        <f t="shared" si="155"/>
        <v>6.7156820697980413</v>
      </c>
      <c r="AS341" s="134">
        <f t="shared" si="155"/>
        <v>6.6818762863078316</v>
      </c>
      <c r="AT341" s="134">
        <f t="shared" si="155"/>
        <v>6.6173440041337752</v>
      </c>
      <c r="AU341" s="134">
        <f t="shared" si="156"/>
        <v>6.4978151971043845</v>
      </c>
    </row>
    <row r="342" spans="1:47" s="134" customFormat="1" ht="12.95" customHeight="1" x14ac:dyDescent="0.2">
      <c r="A342" s="69" t="s">
        <v>220</v>
      </c>
      <c r="B342" s="74" t="s">
        <v>102</v>
      </c>
      <c r="C342" s="72">
        <v>55893.280769999998</v>
      </c>
      <c r="D342" s="72">
        <v>1E-4</v>
      </c>
      <c r="E342" s="69">
        <f t="shared" si="136"/>
        <v>9313.013137693084</v>
      </c>
      <c r="F342" s="134">
        <f t="shared" si="137"/>
        <v>9313</v>
      </c>
      <c r="G342" s="134">
        <f t="shared" si="138"/>
        <v>1.505679999536369E-2</v>
      </c>
      <c r="K342" s="134">
        <f t="shared" si="143"/>
        <v>1.505679999536369E-2</v>
      </c>
      <c r="O342" s="134">
        <f t="shared" ca="1" si="142"/>
        <v>1.827903275334427E-2</v>
      </c>
      <c r="P342" s="134">
        <f t="shared" si="139"/>
        <v>4.7963345777049526E-3</v>
      </c>
      <c r="Q342" s="185">
        <f t="shared" si="140"/>
        <v>40874.780769999998</v>
      </c>
      <c r="S342" s="70">
        <v>1</v>
      </c>
      <c r="Z342" s="134">
        <f t="shared" si="144"/>
        <v>9313</v>
      </c>
      <c r="AA342" s="134">
        <f t="shared" si="145"/>
        <v>1.6921529361570247E-2</v>
      </c>
      <c r="AB342" s="134">
        <f t="shared" si="146"/>
        <v>2.9316052114983955E-3</v>
      </c>
      <c r="AC342" s="134">
        <f t="shared" si="147"/>
        <v>1.0260465417658737E-2</v>
      </c>
      <c r="AD342" s="134">
        <f t="shared" si="157"/>
        <v>-1.8647293662065571E-3</v>
      </c>
      <c r="AE342" s="134">
        <f t="shared" si="148"/>
        <v>3.4772156091931084E-6</v>
      </c>
      <c r="AF342" s="134">
        <f t="shared" si="158"/>
        <v>1.0260465417658737E-2</v>
      </c>
      <c r="AG342" s="70"/>
      <c r="AH342" s="134">
        <f t="shared" si="149"/>
        <v>1.2125194783865294E-2</v>
      </c>
      <c r="AI342" s="134">
        <f t="shared" si="150"/>
        <v>1.3312077563031417</v>
      </c>
      <c r="AJ342" s="134">
        <f t="shared" si="151"/>
        <v>0.66119436132861553</v>
      </c>
      <c r="AK342" s="134">
        <f t="shared" si="152"/>
        <v>0.4530485473707852</v>
      </c>
      <c r="AL342" s="134">
        <f t="shared" si="153"/>
        <v>0.93952441921282726</v>
      </c>
      <c r="AM342" s="134">
        <f t="shared" si="154"/>
        <v>0.50766678597379511</v>
      </c>
      <c r="AN342" s="134">
        <f t="shared" si="155"/>
        <v>6.8090067478897476</v>
      </c>
      <c r="AO342" s="134">
        <f t="shared" si="155"/>
        <v>6.8068273508811945</v>
      </c>
      <c r="AP342" s="134">
        <f t="shared" si="155"/>
        <v>6.8023488262373588</v>
      </c>
      <c r="AQ342" s="134">
        <f t="shared" si="155"/>
        <v>6.7931814294462765</v>
      </c>
      <c r="AR342" s="134">
        <f t="shared" si="155"/>
        <v>6.774560334114776</v>
      </c>
      <c r="AS342" s="134">
        <f t="shared" si="155"/>
        <v>6.7372902498979279</v>
      </c>
      <c r="AT342" s="134">
        <f t="shared" si="155"/>
        <v>6.6646145494133977</v>
      </c>
      <c r="AU342" s="134">
        <f t="shared" si="156"/>
        <v>6.5283829909490318</v>
      </c>
    </row>
    <row r="343" spans="1:47" s="134" customFormat="1" ht="12.95" customHeight="1" x14ac:dyDescent="0.2">
      <c r="A343" s="159" t="s">
        <v>221</v>
      </c>
      <c r="B343" s="164" t="s">
        <v>102</v>
      </c>
      <c r="C343" s="158">
        <v>56168.336300000003</v>
      </c>
      <c r="D343" s="158" t="s">
        <v>82</v>
      </c>
      <c r="E343" s="69">
        <f t="shared" si="136"/>
        <v>9553.0106893397333</v>
      </c>
      <c r="F343" s="134">
        <f t="shared" si="137"/>
        <v>9553</v>
      </c>
      <c r="G343" s="134">
        <f t="shared" si="138"/>
        <v>1.2250799998582806E-2</v>
      </c>
      <c r="K343" s="134">
        <f t="shared" si="143"/>
        <v>1.2250799998582806E-2</v>
      </c>
      <c r="O343" s="134">
        <f t="shared" ca="1" si="142"/>
        <v>1.9229390948770367E-2</v>
      </c>
      <c r="P343" s="134">
        <f t="shared" si="139"/>
        <v>3.5365534115740643E-3</v>
      </c>
      <c r="Q343" s="185">
        <f t="shared" si="140"/>
        <v>41149.836300000003</v>
      </c>
      <c r="S343" s="70">
        <v>1</v>
      </c>
      <c r="Z343" s="134">
        <f t="shared" si="144"/>
        <v>9553</v>
      </c>
      <c r="AA343" s="134">
        <f t="shared" si="145"/>
        <v>1.384915243834433E-2</v>
      </c>
      <c r="AB343" s="134">
        <f t="shared" si="146"/>
        <v>1.9382009718125412E-3</v>
      </c>
      <c r="AC343" s="134">
        <f t="shared" si="147"/>
        <v>8.7142465870087421E-3</v>
      </c>
      <c r="AD343" s="134">
        <f t="shared" si="157"/>
        <v>-1.5983524397615231E-3</v>
      </c>
      <c r="AE343" s="134">
        <f t="shared" si="148"/>
        <v>2.5547305216916134E-6</v>
      </c>
      <c r="AF343" s="134">
        <f t="shared" si="158"/>
        <v>8.7142465870087421E-3</v>
      </c>
      <c r="AG343" s="70"/>
      <c r="AH343" s="134">
        <f t="shared" si="149"/>
        <v>1.0312599026770265E-2</v>
      </c>
      <c r="AI343" s="134">
        <f t="shared" si="150"/>
        <v>1.1441815290965129</v>
      </c>
      <c r="AJ343" s="134">
        <f t="shared" si="151"/>
        <v>0.34380452435564585</v>
      </c>
      <c r="AK343" s="134">
        <f t="shared" si="152"/>
        <v>0.54236818746819138</v>
      </c>
      <c r="AL343" s="134">
        <f t="shared" si="153"/>
        <v>1.3109686847281539</v>
      </c>
      <c r="AM343" s="134">
        <f t="shared" si="154"/>
        <v>0.76889451995174296</v>
      </c>
      <c r="AN343" s="134">
        <f t="shared" si="155"/>
        <v>7.0573204657597799</v>
      </c>
      <c r="AO343" s="134">
        <f t="shared" si="155"/>
        <v>7.0560088381382879</v>
      </c>
      <c r="AP343" s="134">
        <f t="shared" si="155"/>
        <v>7.0527495569687133</v>
      </c>
      <c r="AQ343" s="134">
        <f t="shared" si="155"/>
        <v>7.0446946685251328</v>
      </c>
      <c r="AR343" s="134">
        <f t="shared" si="155"/>
        <v>7.0250474368106897</v>
      </c>
      <c r="AS343" s="134">
        <f t="shared" si="155"/>
        <v>6.9785335683410752</v>
      </c>
      <c r="AT343" s="134">
        <f t="shared" si="155"/>
        <v>6.8748828964200221</v>
      </c>
      <c r="AU343" s="134">
        <f t="shared" si="156"/>
        <v>6.6655095427754887</v>
      </c>
    </row>
    <row r="344" spans="1:47" s="134" customFormat="1" ht="12.95" customHeight="1" x14ac:dyDescent="0.2">
      <c r="A344" s="69" t="s">
        <v>185</v>
      </c>
      <c r="B344" s="74" t="s">
        <v>102</v>
      </c>
      <c r="C344" s="72">
        <v>56506.428</v>
      </c>
      <c r="D344" s="72" t="s">
        <v>186</v>
      </c>
      <c r="E344" s="69">
        <f t="shared" si="136"/>
        <v>9848.0099581493851</v>
      </c>
      <c r="F344" s="134">
        <f t="shared" si="137"/>
        <v>9848</v>
      </c>
      <c r="G344" s="134">
        <f t="shared" si="138"/>
        <v>1.141279999865219E-2</v>
      </c>
      <c r="K344" s="134">
        <f t="shared" si="143"/>
        <v>1.141279999865219E-2</v>
      </c>
      <c r="O344" s="134">
        <f t="shared" ca="1" si="142"/>
        <v>2.0397539563981618E-2</v>
      </c>
      <c r="P344" s="134">
        <f t="shared" si="139"/>
        <v>1.8925488744571811E-3</v>
      </c>
      <c r="Q344" s="185">
        <f t="shared" si="140"/>
        <v>41487.928</v>
      </c>
      <c r="S344" s="70">
        <v>1</v>
      </c>
      <c r="Z344" s="134">
        <f t="shared" si="144"/>
        <v>9848</v>
      </c>
      <c r="AA344" s="134">
        <f t="shared" si="145"/>
        <v>9.6477679394584535E-3</v>
      </c>
      <c r="AB344" s="134">
        <f t="shared" si="146"/>
        <v>3.6575809336509167E-3</v>
      </c>
      <c r="AC344" s="134">
        <f t="shared" si="147"/>
        <v>9.5202511241950089E-3</v>
      </c>
      <c r="AD344" s="134">
        <f t="shared" si="157"/>
        <v>1.7650320591937364E-3</v>
      </c>
      <c r="AE344" s="134">
        <f t="shared" si="148"/>
        <v>3.1153381699816815E-6</v>
      </c>
      <c r="AF344" s="134">
        <f t="shared" si="158"/>
        <v>9.5202511241950089E-3</v>
      </c>
      <c r="AG344" s="70"/>
      <c r="AH344" s="134">
        <f t="shared" si="149"/>
        <v>7.7552190650012733E-3</v>
      </c>
      <c r="AI344" s="134">
        <f t="shared" si="150"/>
        <v>0.96164953526100772</v>
      </c>
      <c r="AJ344" s="134">
        <f t="shared" si="151"/>
        <v>2.2746632044600822E-2</v>
      </c>
      <c r="AK344" s="134">
        <f t="shared" si="152"/>
        <v>0.55989356663962764</v>
      </c>
      <c r="AL344" s="134">
        <f t="shared" si="153"/>
        <v>1.639185497503977</v>
      </c>
      <c r="AM344" s="134">
        <f t="shared" si="154"/>
        <v>1.0708390963917933</v>
      </c>
      <c r="AN344" s="134">
        <f t="shared" si="155"/>
        <v>7.3158586412768294</v>
      </c>
      <c r="AO344" s="134">
        <f t="shared" si="155"/>
        <v>7.3155325643702112</v>
      </c>
      <c r="AP344" s="134">
        <f t="shared" si="155"/>
        <v>7.3144005952562381</v>
      </c>
      <c r="AQ344" s="134">
        <f t="shared" si="155"/>
        <v>7.3104874777282376</v>
      </c>
      <c r="AR344" s="134">
        <f t="shared" si="155"/>
        <v>7.2971508122378275</v>
      </c>
      <c r="AS344" s="134">
        <f t="shared" si="155"/>
        <v>7.2536883134132406</v>
      </c>
      <c r="AT344" s="134">
        <f t="shared" si="155"/>
        <v>7.1278146756017637</v>
      </c>
      <c r="AU344" s="134">
        <f t="shared" si="156"/>
        <v>6.834060929395509</v>
      </c>
    </row>
    <row r="345" spans="1:47" s="134" customFormat="1" ht="12.95" customHeight="1" x14ac:dyDescent="0.2">
      <c r="A345" s="192" t="s">
        <v>222</v>
      </c>
      <c r="B345" s="74"/>
      <c r="C345" s="72">
        <v>56509.866900000001</v>
      </c>
      <c r="D345" s="72">
        <v>6.9999999999999999E-4</v>
      </c>
      <c r="E345" s="69">
        <f t="shared" si="136"/>
        <v>9851.0105434506786</v>
      </c>
      <c r="F345" s="134">
        <f t="shared" si="137"/>
        <v>9851</v>
      </c>
      <c r="G345" s="134">
        <f t="shared" si="138"/>
        <v>1.2083599998732097E-2</v>
      </c>
      <c r="K345" s="134">
        <f t="shared" si="143"/>
        <v>1.2083599998732097E-2</v>
      </c>
      <c r="O345" s="134">
        <f t="shared" ca="1" si="142"/>
        <v>2.0409419041424445E-2</v>
      </c>
      <c r="P345" s="134">
        <f t="shared" si="139"/>
        <v>1.8752890910938222E-3</v>
      </c>
      <c r="Q345" s="185">
        <f t="shared" si="140"/>
        <v>41491.366900000001</v>
      </c>
      <c r="S345" s="70">
        <v>1</v>
      </c>
      <c r="Z345" s="134">
        <f t="shared" si="144"/>
        <v>9851</v>
      </c>
      <c r="AA345" s="134">
        <f t="shared" si="145"/>
        <v>9.6039807139811362E-3</v>
      </c>
      <c r="AB345" s="134">
        <f t="shared" si="146"/>
        <v>4.3549083758447826E-3</v>
      </c>
      <c r="AC345" s="134">
        <f t="shared" si="147"/>
        <v>1.0208310907638275E-2</v>
      </c>
      <c r="AD345" s="134">
        <f t="shared" si="157"/>
        <v>2.4796192847509613E-3</v>
      </c>
      <c r="AE345" s="134">
        <f t="shared" si="148"/>
        <v>6.1485117973088689E-6</v>
      </c>
      <c r="AF345" s="134">
        <f t="shared" si="158"/>
        <v>1.0208310907638275E-2</v>
      </c>
      <c r="AG345" s="70"/>
      <c r="AH345" s="134">
        <f t="shared" si="149"/>
        <v>7.7286916228873149E-3</v>
      </c>
      <c r="AI345" s="134">
        <f t="shared" si="150"/>
        <v>0.96008504975498699</v>
      </c>
      <c r="AJ345" s="134">
        <f t="shared" si="151"/>
        <v>1.9952743627464971E-2</v>
      </c>
      <c r="AK345" s="134">
        <f t="shared" si="152"/>
        <v>0.55978420918875338</v>
      </c>
      <c r="AL345" s="134">
        <f t="shared" si="153"/>
        <v>1.6419800237894076</v>
      </c>
      <c r="AM345" s="134">
        <f t="shared" si="154"/>
        <v>1.0738430927752132</v>
      </c>
      <c r="AN345" s="134">
        <f t="shared" si="155"/>
        <v>7.3182658044773525</v>
      </c>
      <c r="AO345" s="134">
        <f t="shared" si="155"/>
        <v>7.3179457377097155</v>
      </c>
      <c r="AP345" s="134">
        <f t="shared" si="155"/>
        <v>7.3168301128477262</v>
      </c>
      <c r="AQ345" s="134">
        <f t="shared" si="155"/>
        <v>7.3129577129006238</v>
      </c>
      <c r="AR345" s="134">
        <f t="shared" si="155"/>
        <v>7.2997054935259413</v>
      </c>
      <c r="AS345" s="134">
        <f t="shared" si="155"/>
        <v>7.2563450687497459</v>
      </c>
      <c r="AT345" s="134">
        <f t="shared" si="155"/>
        <v>7.1303479727513599</v>
      </c>
      <c r="AU345" s="134">
        <f t="shared" si="156"/>
        <v>6.8357750112933395</v>
      </c>
    </row>
    <row r="346" spans="1:47" s="134" customFormat="1" ht="12.95" customHeight="1" x14ac:dyDescent="0.2">
      <c r="A346" s="72" t="s">
        <v>222</v>
      </c>
      <c r="B346" s="74" t="s">
        <v>102</v>
      </c>
      <c r="C346" s="72">
        <v>56509.866900000001</v>
      </c>
      <c r="D346" s="72">
        <v>6.9999999999999999E-4</v>
      </c>
      <c r="E346" s="69">
        <f t="shared" si="136"/>
        <v>9851.0105434506786</v>
      </c>
      <c r="F346" s="134">
        <f t="shared" si="137"/>
        <v>9851</v>
      </c>
      <c r="G346" s="134">
        <f t="shared" si="138"/>
        <v>1.2083599998732097E-2</v>
      </c>
      <c r="K346" s="134">
        <f t="shared" si="143"/>
        <v>1.2083599998732097E-2</v>
      </c>
      <c r="O346" s="134">
        <f t="shared" ca="1" si="142"/>
        <v>2.0409419041424445E-2</v>
      </c>
      <c r="P346" s="134">
        <f t="shared" si="139"/>
        <v>1.8752890910938222E-3</v>
      </c>
      <c r="Q346" s="185">
        <f t="shared" si="140"/>
        <v>41491.366900000001</v>
      </c>
      <c r="S346" s="70">
        <v>1</v>
      </c>
      <c r="Z346" s="134">
        <f t="shared" si="144"/>
        <v>9851</v>
      </c>
      <c r="AA346" s="134">
        <f t="shared" si="145"/>
        <v>9.6039807139811362E-3</v>
      </c>
      <c r="AB346" s="134">
        <f t="shared" si="146"/>
        <v>4.3549083758447826E-3</v>
      </c>
      <c r="AC346" s="134">
        <f t="shared" si="147"/>
        <v>1.0208310907638275E-2</v>
      </c>
      <c r="AD346" s="134">
        <f t="shared" si="157"/>
        <v>2.4796192847509613E-3</v>
      </c>
      <c r="AE346" s="134">
        <f t="shared" si="148"/>
        <v>6.1485117973088689E-6</v>
      </c>
      <c r="AF346" s="134">
        <f t="shared" si="158"/>
        <v>1.0208310907638275E-2</v>
      </c>
      <c r="AG346" s="70"/>
      <c r="AH346" s="134">
        <f t="shared" si="149"/>
        <v>7.7286916228873149E-3</v>
      </c>
      <c r="AI346" s="134">
        <f t="shared" si="150"/>
        <v>0.96008504975498699</v>
      </c>
      <c r="AJ346" s="134">
        <f t="shared" si="151"/>
        <v>1.9952743627464971E-2</v>
      </c>
      <c r="AK346" s="134">
        <f t="shared" si="152"/>
        <v>0.55978420918875338</v>
      </c>
      <c r="AL346" s="134">
        <f t="shared" si="153"/>
        <v>1.6419800237894076</v>
      </c>
      <c r="AM346" s="134">
        <f t="shared" si="154"/>
        <v>1.0738430927752132</v>
      </c>
      <c r="AN346" s="134">
        <f t="shared" si="155"/>
        <v>7.3182658044773525</v>
      </c>
      <c r="AO346" s="134">
        <f t="shared" si="155"/>
        <v>7.3179457377097155</v>
      </c>
      <c r="AP346" s="134">
        <f t="shared" si="155"/>
        <v>7.3168301128477262</v>
      </c>
      <c r="AQ346" s="134">
        <f t="shared" si="155"/>
        <v>7.3129577129006238</v>
      </c>
      <c r="AR346" s="134">
        <f t="shared" si="155"/>
        <v>7.2997054935259413</v>
      </c>
      <c r="AS346" s="134">
        <f t="shared" si="155"/>
        <v>7.2563450687497459</v>
      </c>
      <c r="AT346" s="134">
        <f t="shared" si="155"/>
        <v>7.1303479727513599</v>
      </c>
      <c r="AU346" s="134">
        <f t="shared" si="156"/>
        <v>6.8357750112933395</v>
      </c>
    </row>
    <row r="347" spans="1:47" s="134" customFormat="1" ht="12.95" customHeight="1" x14ac:dyDescent="0.2">
      <c r="A347" s="191" t="s">
        <v>223</v>
      </c>
      <c r="B347" s="79" t="s">
        <v>102</v>
      </c>
      <c r="C347" s="72">
        <v>56592.383399999999</v>
      </c>
      <c r="D347" s="190">
        <v>6.9999999999999999E-4</v>
      </c>
      <c r="E347" s="69">
        <f t="shared" si="136"/>
        <v>9923.0096702104638</v>
      </c>
      <c r="F347" s="134">
        <f t="shared" si="137"/>
        <v>9923</v>
      </c>
      <c r="G347" s="134">
        <f t="shared" si="138"/>
        <v>1.1082799996074755E-2</v>
      </c>
      <c r="J347" s="134">
        <f>G347</f>
        <v>1.1082799996074755E-2</v>
      </c>
      <c r="O347" s="134">
        <f t="shared" ca="1" si="142"/>
        <v>2.0694526500052275E-2</v>
      </c>
      <c r="P347" s="134">
        <f t="shared" si="139"/>
        <v>1.4577859424545689E-3</v>
      </c>
      <c r="Q347" s="185">
        <f t="shared" si="140"/>
        <v>41573.883399999999</v>
      </c>
      <c r="S347" s="70">
        <v>1</v>
      </c>
      <c r="Z347" s="134">
        <f t="shared" si="144"/>
        <v>9923</v>
      </c>
      <c r="AA347" s="134">
        <f t="shared" si="145"/>
        <v>8.5499921483067828E-3</v>
      </c>
      <c r="AB347" s="134">
        <f t="shared" si="146"/>
        <v>3.9905937902225417E-3</v>
      </c>
      <c r="AC347" s="134">
        <f t="shared" si="147"/>
        <v>9.6250140536201859E-3</v>
      </c>
      <c r="AD347" s="134">
        <f t="shared" si="157"/>
        <v>2.5328078477679719E-3</v>
      </c>
      <c r="AE347" s="134">
        <f t="shared" si="148"/>
        <v>6.4151155937150262E-6</v>
      </c>
      <c r="AF347" s="134">
        <f t="shared" si="158"/>
        <v>9.6250140536201859E-3</v>
      </c>
      <c r="AG347" s="70"/>
      <c r="AH347" s="134">
        <f t="shared" si="149"/>
        <v>7.0922062058522131E-3</v>
      </c>
      <c r="AI347" s="134">
        <f t="shared" si="150"/>
        <v>0.92412429804986662</v>
      </c>
      <c r="AJ347" s="134">
        <f t="shared" si="151"/>
        <v>-4.4464186317697156E-2</v>
      </c>
      <c r="AK347" s="134">
        <f t="shared" si="152"/>
        <v>0.55605255323909297</v>
      </c>
      <c r="AL347" s="134">
        <f t="shared" si="153"/>
        <v>1.7064129423492715</v>
      </c>
      <c r="AM347" s="134">
        <f t="shared" si="154"/>
        <v>1.1457211273934467</v>
      </c>
      <c r="AN347" s="134">
        <f t="shared" si="155"/>
        <v>7.3748807728786945</v>
      </c>
      <c r="AO347" s="134">
        <f t="shared" si="155"/>
        <v>7.3746820999505962</v>
      </c>
      <c r="AP347" s="134">
        <f t="shared" si="155"/>
        <v>7.3739150088357732</v>
      </c>
      <c r="AQ347" s="134">
        <f t="shared" si="155"/>
        <v>7.3709637537487644</v>
      </c>
      <c r="AR347" s="134">
        <f t="shared" si="155"/>
        <v>7.3597606775744389</v>
      </c>
      <c r="AS347" s="134">
        <f t="shared" si="155"/>
        <v>7.3191922508115326</v>
      </c>
      <c r="AT347" s="134">
        <f t="shared" si="155"/>
        <v>7.1908819635842534</v>
      </c>
      <c r="AU347" s="134">
        <f t="shared" si="156"/>
        <v>6.8769129768412762</v>
      </c>
    </row>
    <row r="348" spans="1:47" s="134" customFormat="1" ht="12.95" customHeight="1" x14ac:dyDescent="0.2">
      <c r="A348" s="190" t="s">
        <v>224</v>
      </c>
      <c r="B348" s="79" t="s">
        <v>102</v>
      </c>
      <c r="C348" s="190">
        <v>56887.506300000001</v>
      </c>
      <c r="D348" s="190">
        <v>1.03E-2</v>
      </c>
      <c r="E348" s="69">
        <f t="shared" si="136"/>
        <v>10180.516848614978</v>
      </c>
      <c r="F348" s="134">
        <f t="shared" si="137"/>
        <v>10180.5</v>
      </c>
      <c r="G348" s="134">
        <f t="shared" si="138"/>
        <v>1.9309799994516652E-2</v>
      </c>
      <c r="J348" s="134">
        <f>G348</f>
        <v>1.9309799994516652E-2</v>
      </c>
      <c r="O348" s="134">
        <f t="shared" ca="1" si="142"/>
        <v>2.1714181647228194E-2</v>
      </c>
      <c r="P348" s="134">
        <f t="shared" si="139"/>
        <v>-8.6720839522380633E-5</v>
      </c>
      <c r="Q348" s="185">
        <f t="shared" si="140"/>
        <v>41869.006300000001</v>
      </c>
      <c r="S348" s="70">
        <v>0.1</v>
      </c>
      <c r="Z348" s="134">
        <f t="shared" si="144"/>
        <v>10180.5</v>
      </c>
      <c r="AA348" s="134">
        <f t="shared" si="145"/>
        <v>4.7594835950277858E-3</v>
      </c>
      <c r="AB348" s="134">
        <f t="shared" si="146"/>
        <v>1.4463595559966486E-2</v>
      </c>
      <c r="AC348" s="134">
        <f t="shared" si="147"/>
        <v>1.9396520834039033E-2</v>
      </c>
      <c r="AD348" s="134">
        <f t="shared" si="157"/>
        <v>1.4550316399488866E-2</v>
      </c>
      <c r="AE348" s="134">
        <f t="shared" si="148"/>
        <v>2.1171170732523464E-5</v>
      </c>
      <c r="AF348" s="134">
        <f t="shared" si="158"/>
        <v>1.9396520834039033E-2</v>
      </c>
      <c r="AG348" s="70"/>
      <c r="AH348" s="134">
        <f t="shared" si="149"/>
        <v>4.8462044345501665E-3</v>
      </c>
      <c r="AI348" s="134">
        <f t="shared" si="150"/>
        <v>0.81735507446154487</v>
      </c>
      <c r="AJ348" s="134">
        <f t="shared" si="151"/>
        <v>-0.23804353428139949</v>
      </c>
      <c r="AK348" s="134">
        <f t="shared" si="152"/>
        <v>0.53065280107165369</v>
      </c>
      <c r="AL348" s="134">
        <f t="shared" si="153"/>
        <v>1.9022850739263275</v>
      </c>
      <c r="AM348" s="134">
        <f t="shared" si="154"/>
        <v>1.4017647325581126</v>
      </c>
      <c r="AN348" s="134">
        <f t="shared" si="155"/>
        <v>7.5613889512394454</v>
      </c>
      <c r="AO348" s="134">
        <f t="shared" si="155"/>
        <v>7.5613691556522662</v>
      </c>
      <c r="AP348" s="134">
        <f t="shared" si="155"/>
        <v>7.5612468966453363</v>
      </c>
      <c r="AQ348" s="134">
        <f t="shared" si="155"/>
        <v>7.5604929121832676</v>
      </c>
      <c r="AR348" s="134">
        <f t="shared" si="155"/>
        <v>7.5558839380604841</v>
      </c>
      <c r="AS348" s="134">
        <f t="shared" si="155"/>
        <v>7.5290867858676309</v>
      </c>
      <c r="AT348" s="134">
        <f t="shared" si="155"/>
        <v>7.4028057815845916</v>
      </c>
      <c r="AU348" s="134">
        <f t="shared" si="156"/>
        <v>7.0240383397384125</v>
      </c>
    </row>
    <row r="349" spans="1:47" s="134" customFormat="1" ht="12.95" customHeight="1" x14ac:dyDescent="0.2">
      <c r="A349" s="69" t="s">
        <v>225</v>
      </c>
      <c r="B349" s="74" t="s">
        <v>102</v>
      </c>
      <c r="C349" s="72">
        <v>56906.411899999999</v>
      </c>
      <c r="D349" s="72">
        <v>4.0000000000000002E-4</v>
      </c>
      <c r="E349" s="69">
        <f t="shared" si="136"/>
        <v>10197.012782044894</v>
      </c>
      <c r="F349" s="134">
        <f t="shared" si="137"/>
        <v>10197</v>
      </c>
      <c r="G349" s="134">
        <f t="shared" si="138"/>
        <v>1.4649199998530094E-2</v>
      </c>
      <c r="K349" s="134">
        <f>G349</f>
        <v>1.4649199998530094E-2</v>
      </c>
      <c r="O349" s="134">
        <f t="shared" ca="1" si="142"/>
        <v>2.1779518773163739E-2</v>
      </c>
      <c r="P349" s="134">
        <f t="shared" si="139"/>
        <v>-1.8842556876802474E-4</v>
      </c>
      <c r="Q349" s="185">
        <f t="shared" si="140"/>
        <v>41887.911899999999</v>
      </c>
      <c r="S349" s="70">
        <v>1</v>
      </c>
      <c r="Z349" s="134">
        <f t="shared" si="144"/>
        <v>10197</v>
      </c>
      <c r="AA349" s="134">
        <f t="shared" si="145"/>
        <v>4.5166322386199212E-3</v>
      </c>
      <c r="AB349" s="134">
        <f t="shared" si="146"/>
        <v>9.9441421911421468E-3</v>
      </c>
      <c r="AC349" s="134">
        <f t="shared" si="147"/>
        <v>1.4837625567298118E-2</v>
      </c>
      <c r="AD349" s="134">
        <f t="shared" si="157"/>
        <v>1.0132567759910172E-2</v>
      </c>
      <c r="AE349" s="134">
        <f t="shared" si="148"/>
        <v>1.0266892940917103E-4</v>
      </c>
      <c r="AF349" s="134">
        <f t="shared" si="158"/>
        <v>1.4837625567298118E-2</v>
      </c>
      <c r="AG349" s="70"/>
      <c r="AH349" s="134">
        <f t="shared" si="149"/>
        <v>4.7050578073879459E-3</v>
      </c>
      <c r="AI349" s="134">
        <f t="shared" si="150"/>
        <v>0.81151358469915669</v>
      </c>
      <c r="AJ349" s="134">
        <f t="shared" si="151"/>
        <v>-0.24874107450900676</v>
      </c>
      <c r="AK349" s="134">
        <f t="shared" si="152"/>
        <v>0.52860612497130399</v>
      </c>
      <c r="AL349" s="134">
        <f t="shared" si="153"/>
        <v>1.9133143518545015</v>
      </c>
      <c r="AM349" s="134">
        <f t="shared" si="154"/>
        <v>1.4182428771110172</v>
      </c>
      <c r="AN349" s="134">
        <f t="shared" si="155"/>
        <v>7.5725976323526316</v>
      </c>
      <c r="AO349" s="134">
        <f t="shared" si="155"/>
        <v>7.5725812756652253</v>
      </c>
      <c r="AP349" s="134">
        <f t="shared" si="155"/>
        <v>7.5724763415037026</v>
      </c>
      <c r="AQ349" s="134">
        <f t="shared" si="155"/>
        <v>7.5718040538344606</v>
      </c>
      <c r="AR349" s="134">
        <f t="shared" si="155"/>
        <v>7.5675333078540321</v>
      </c>
      <c r="AS349" s="134">
        <f t="shared" si="155"/>
        <v>7.5417274339417775</v>
      </c>
      <c r="AT349" s="134">
        <f t="shared" si="155"/>
        <v>7.4161203405472218</v>
      </c>
      <c r="AU349" s="134">
        <f t="shared" si="156"/>
        <v>7.0334657901764812</v>
      </c>
    </row>
    <row r="350" spans="1:47" s="134" customFormat="1" ht="12.95" customHeight="1" x14ac:dyDescent="0.2">
      <c r="A350" s="84" t="s">
        <v>226</v>
      </c>
      <c r="B350" s="85" t="s">
        <v>102</v>
      </c>
      <c r="C350" s="84">
        <v>57332.756699999998</v>
      </c>
      <c r="D350" s="84">
        <v>1E-4</v>
      </c>
      <c r="E350" s="69">
        <f t="shared" si="136"/>
        <v>10569.016603081605</v>
      </c>
      <c r="F350" s="134">
        <f t="shared" si="137"/>
        <v>10569</v>
      </c>
      <c r="G350" s="134">
        <f t="shared" si="138"/>
        <v>1.9028399998205714E-2</v>
      </c>
      <c r="K350" s="134">
        <f>G350</f>
        <v>1.9028399998205714E-2</v>
      </c>
      <c r="O350" s="134">
        <f t="shared" ca="1" si="142"/>
        <v>2.3252573976074192E-2</v>
      </c>
      <c r="P350" s="134">
        <f t="shared" si="139"/>
        <v>-2.5688768038257537E-3</v>
      </c>
      <c r="Q350" s="185">
        <f t="shared" si="140"/>
        <v>42314.256699999998</v>
      </c>
      <c r="S350" s="70">
        <v>1</v>
      </c>
      <c r="Z350" s="134">
        <f>F350</f>
        <v>10569</v>
      </c>
      <c r="AA350" s="134">
        <f>AB$3+AB$4*Z350+AB$5*Z350^2+AH350</f>
        <v>-9.1793808365710238E-4</v>
      </c>
      <c r="AB350" s="134">
        <f>IF(S350&lt;&gt;0,G350-AH350,-9999)</f>
        <v>1.7377461278037062E-2</v>
      </c>
      <c r="AC350" s="134">
        <f>+G350-P350</f>
        <v>2.1597276802031468E-2</v>
      </c>
      <c r="AD350" s="134">
        <f>IF(S350&lt;&gt;0,G350-AA350,-9999)</f>
        <v>1.9946338081862816E-2</v>
      </c>
      <c r="AE350" s="134">
        <f>+(G350-AA350)^2*S350</f>
        <v>3.9785640287597079E-4</v>
      </c>
      <c r="AF350" s="134">
        <f>IF(S350&lt;&gt;0,G350-P350,-9999)</f>
        <v>2.1597276802031468E-2</v>
      </c>
      <c r="AG350" s="70"/>
      <c r="AH350" s="134">
        <f>$AB$6*($AB$11/AI350*AJ350+$AB$12)</f>
        <v>1.6509387201686513E-3</v>
      </c>
      <c r="AI350" s="134">
        <f>1+$AB$7*COS(AL350)</f>
        <v>0.70376004063001163</v>
      </c>
      <c r="AJ350" s="134">
        <f>SIN(AL350+RADIANS($AB$9))</f>
        <v>-0.4483740768600874</v>
      </c>
      <c r="AK350" s="134">
        <f>$AB$7*SIN(AL350)</f>
        <v>0.47664814127677813</v>
      </c>
      <c r="AL350" s="134">
        <f>2*ATAN(AM350)</f>
        <v>2.126879579650073</v>
      </c>
      <c r="AM350" s="134">
        <f>SQRT((1+$AB$7)/(1-$AB$7))*TAN(AN350/2)</f>
        <v>1.7989064497558911</v>
      </c>
      <c r="AN350" s="134">
        <f t="shared" ref="AN350:AT353" si="159">$AU350+$AB$7*SIN(AO350)</f>
        <v>7.8065872212783685</v>
      </c>
      <c r="AO350" s="134">
        <f t="shared" si="159"/>
        <v>7.8065872184705816</v>
      </c>
      <c r="AP350" s="134">
        <f t="shared" si="159"/>
        <v>7.8065871128673567</v>
      </c>
      <c r="AQ350" s="134">
        <f t="shared" si="159"/>
        <v>7.8065831412118136</v>
      </c>
      <c r="AR350" s="134">
        <f t="shared" si="159"/>
        <v>7.8064340110035246</v>
      </c>
      <c r="AS350" s="134">
        <f t="shared" si="159"/>
        <v>7.8011378625844392</v>
      </c>
      <c r="AT350" s="134">
        <f t="shared" si="159"/>
        <v>7.7066546745244748</v>
      </c>
      <c r="AU350" s="134">
        <f>RADIANS($AB$9)+$AB$18*(F350-AB$15)</f>
        <v>7.2460119455074894</v>
      </c>
    </row>
    <row r="351" spans="1:47" s="134" customFormat="1" ht="12.95" customHeight="1" x14ac:dyDescent="0.2">
      <c r="A351" s="84" t="s">
        <v>227</v>
      </c>
      <c r="B351" s="85" t="s">
        <v>102</v>
      </c>
      <c r="C351" s="84">
        <v>57677.728000000003</v>
      </c>
      <c r="D351" s="84">
        <v>1E-4</v>
      </c>
      <c r="E351" s="69">
        <f t="shared" si="136"/>
        <v>10870.018613069775</v>
      </c>
      <c r="F351" s="134">
        <f t="shared" si="137"/>
        <v>10870</v>
      </c>
      <c r="G351" s="134">
        <f t="shared" si="138"/>
        <v>2.1332000003894791E-2</v>
      </c>
      <c r="K351" s="134">
        <f>G351</f>
        <v>2.1332000003894791E-2</v>
      </c>
      <c r="O351" s="134">
        <f t="shared" ca="1" si="142"/>
        <v>2.4444481546171098E-2</v>
      </c>
      <c r="P351" s="134">
        <f t="shared" si="139"/>
        <v>-4.6176018344009917E-3</v>
      </c>
      <c r="Q351" s="185">
        <f t="shared" si="140"/>
        <v>42659.228000000003</v>
      </c>
      <c r="S351" s="70">
        <v>1</v>
      </c>
      <c r="Z351" s="134">
        <f>F351</f>
        <v>10870</v>
      </c>
      <c r="AA351" s="134">
        <f>AB$3+AB$4*Z351+AB$5*Z351^2+AH351</f>
        <v>-5.2316111781677667E-3</v>
      </c>
      <c r="AB351" s="134">
        <f>IF(S351&lt;&gt;0,G351-AH351,-9999)</f>
        <v>2.1946009347661565E-2</v>
      </c>
      <c r="AC351" s="134">
        <f>+G351-P351</f>
        <v>2.5949601838295783E-2</v>
      </c>
      <c r="AD351" s="134">
        <f>IF(S351&lt;&gt;0,G351-AA351,-9999)</f>
        <v>2.6563611182062557E-2</v>
      </c>
      <c r="AE351" s="134">
        <f>+(G351-AA351)^2*S351</f>
        <v>7.0562543903179896E-4</v>
      </c>
      <c r="AF351" s="134">
        <f>IF(S351&lt;&gt;0,G351-P351,-9999)</f>
        <v>2.5949601838295783E-2</v>
      </c>
      <c r="AG351" s="70"/>
      <c r="AH351" s="134">
        <f>$AB$6*($AB$11/AI351*AJ351+$AB$12)</f>
        <v>-6.1400934376677535E-4</v>
      </c>
      <c r="AI351" s="134">
        <f>1+$AB$7*COS(AL351)</f>
        <v>0.64155202646325549</v>
      </c>
      <c r="AJ351" s="134">
        <f>SIN(AL351+RADIANS($AB$9))</f>
        <v>-0.56603138509104778</v>
      </c>
      <c r="AK351" s="134">
        <f>$AB$7*SIN(AL351)</f>
        <v>0.43181780229344546</v>
      </c>
      <c r="AL351" s="134">
        <f>2*ATAN(AM351)</f>
        <v>2.2636179069352109</v>
      </c>
      <c r="AM351" s="134">
        <f>SQRT((1+$AB$7)/(1-$AB$7))*TAN(AN351/2)</f>
        <v>2.1297256039220698</v>
      </c>
      <c r="AN351" s="134">
        <f t="shared" si="159"/>
        <v>7.9750865438934939</v>
      </c>
      <c r="AO351" s="134">
        <f t="shared" si="159"/>
        <v>7.975086603769622</v>
      </c>
      <c r="AP351" s="134">
        <f t="shared" si="159"/>
        <v>7.9750857206215118</v>
      </c>
      <c r="AQ351" s="134">
        <f t="shared" si="159"/>
        <v>7.9750987460408718</v>
      </c>
      <c r="AR351" s="134">
        <f t="shared" si="159"/>
        <v>7.9749064945222763</v>
      </c>
      <c r="AS351" s="134">
        <f t="shared" si="159"/>
        <v>7.9777138917559469</v>
      </c>
      <c r="AT351" s="134">
        <f t="shared" si="159"/>
        <v>7.9266974968346444</v>
      </c>
      <c r="AU351" s="134">
        <f>RADIANS($AB$9)+$AB$18*(F351-AB$15)</f>
        <v>7.4179914959231708</v>
      </c>
    </row>
    <row r="352" spans="1:47" s="134" customFormat="1" ht="12.95" customHeight="1" x14ac:dyDescent="0.2">
      <c r="A352" s="193" t="s">
        <v>228</v>
      </c>
      <c r="B352" s="194" t="s">
        <v>102</v>
      </c>
      <c r="C352" s="195">
        <v>57989.463100000001</v>
      </c>
      <c r="D352" s="195">
        <v>4.0000000000000002E-4</v>
      </c>
      <c r="E352" s="69">
        <f t="shared" si="136"/>
        <v>11142.020636669595</v>
      </c>
      <c r="F352" s="134">
        <f t="shared" si="137"/>
        <v>11142</v>
      </c>
      <c r="G352" s="134">
        <f t="shared" si="138"/>
        <v>2.3651199997402728E-2</v>
      </c>
      <c r="K352" s="134">
        <f>G352</f>
        <v>2.3651199997402728E-2</v>
      </c>
      <c r="O352" s="134">
        <f t="shared" ca="1" si="142"/>
        <v>2.5521554167654011E-2</v>
      </c>
      <c r="P352" s="134">
        <f t="shared" si="139"/>
        <v>-6.5632731808374506E-3</v>
      </c>
      <c r="Q352" s="185">
        <f t="shared" si="140"/>
        <v>42970.963100000001</v>
      </c>
      <c r="S352" s="70">
        <v>1</v>
      </c>
      <c r="Z352" s="134">
        <f>F352</f>
        <v>11142</v>
      </c>
      <c r="AA352" s="134">
        <f>AB$3+AB$4*Z352+AB$5*Z352^2+AH352</f>
        <v>-9.0544306566051561E-3</v>
      </c>
      <c r="AB352" s="134">
        <f>IF(S352&lt;&gt;0,G352-AH352,-9999)</f>
        <v>2.6142357473170431E-2</v>
      </c>
      <c r="AC352" s="134">
        <f>+G352-P352</f>
        <v>3.0214473178240178E-2</v>
      </c>
      <c r="AD352" s="134">
        <f>IF(S352&lt;&gt;0,G352-AA352,-9999)</f>
        <v>3.2705630654007882E-2</v>
      </c>
      <c r="AE352" s="134">
        <f>+(G352-AA352)^2*S352</f>
        <v>1.06965827647638E-3</v>
      </c>
      <c r="AF352" s="134">
        <f>IF(S352&lt;&gt;0,G352-P352,-9999)</f>
        <v>3.0214473178240178E-2</v>
      </c>
      <c r="AG352" s="70"/>
      <c r="AH352" s="134">
        <f>$AB$6*($AB$11/AI352*AJ352+$AB$12)</f>
        <v>-2.4911574757677055E-3</v>
      </c>
      <c r="AI352" s="134">
        <f>1+$AB$7*COS(AL352)</f>
        <v>0.59823797538168755</v>
      </c>
      <c r="AJ352" s="134">
        <f>SIN(AL352+RADIANS($AB$9))</f>
        <v>-0.64937467061965826</v>
      </c>
      <c r="AK352" s="134">
        <f>$AB$7*SIN(AL352)</f>
        <v>0.39184032421987192</v>
      </c>
      <c r="AL352" s="134">
        <f>2*ATAN(AM352)</f>
        <v>2.3686959445190596</v>
      </c>
      <c r="AM352" s="134">
        <f>SQRT((1+$AB$7)/(1-$AB$7))*TAN(AN352/2)</f>
        <v>2.4575507453769125</v>
      </c>
      <c r="AN352" s="134">
        <f t="shared" si="159"/>
        <v>8.1155220056594377</v>
      </c>
      <c r="AO352" s="134">
        <f t="shared" si="159"/>
        <v>8.1155222154621889</v>
      </c>
      <c r="AP352" s="134">
        <f t="shared" si="159"/>
        <v>8.115520769643183</v>
      </c>
      <c r="AQ352" s="134">
        <f t="shared" si="159"/>
        <v>8.1155307330937454</v>
      </c>
      <c r="AR352" s="134">
        <f t="shared" si="159"/>
        <v>8.1154620652774412</v>
      </c>
      <c r="AS352" s="134">
        <f t="shared" si="159"/>
        <v>8.1159349647995658</v>
      </c>
      <c r="AT352" s="134">
        <f t="shared" si="159"/>
        <v>8.1126610923273397</v>
      </c>
      <c r="AU352" s="134">
        <f>RADIANS($AB$9)+$AB$18*(F352-AB$15)</f>
        <v>7.5734015879931551</v>
      </c>
    </row>
    <row r="353" spans="1:47" s="134" customFormat="1" ht="12.95" customHeight="1" x14ac:dyDescent="0.2">
      <c r="A353" s="196" t="s">
        <v>229</v>
      </c>
      <c r="B353" s="197" t="s">
        <v>102</v>
      </c>
      <c r="C353" s="196">
        <v>58375.696499999998</v>
      </c>
      <c r="D353" s="196">
        <v>1E-4</v>
      </c>
      <c r="E353" s="69">
        <f>+(C353-C$7)/C$8</f>
        <v>11479.025569325042</v>
      </c>
      <c r="F353" s="134">
        <f t="shared" si="137"/>
        <v>11479</v>
      </c>
      <c r="G353" s="134">
        <f>+C353-(C$7+F353*C$8)</f>
        <v>2.9304399991815444E-2</v>
      </c>
      <c r="K353" s="134">
        <f>G353</f>
        <v>2.9304399991815444E-2</v>
      </c>
      <c r="O353" s="134">
        <f ca="1">+C$11+C$12*$F353</f>
        <v>2.6856015467064828E-2</v>
      </c>
      <c r="P353" s="134">
        <f>+D$11+D$12*F353+D$13*F353^2</f>
        <v>-9.098119947584693E-3</v>
      </c>
      <c r="Q353" s="185">
        <f>+C353-15018.5</f>
        <v>43357.196499999998</v>
      </c>
      <c r="S353" s="70">
        <v>1</v>
      </c>
      <c r="Z353" s="134">
        <f>F353</f>
        <v>11479</v>
      </c>
      <c r="AA353" s="134">
        <f>AB$3+AB$4*Z353+AB$5*Z353^2+AH353</f>
        <v>-1.3691996249464589E-2</v>
      </c>
      <c r="AB353" s="134">
        <f>IF(S353&lt;&gt;0,G353-AH353,-9999)</f>
        <v>3.3898276293695337E-2</v>
      </c>
      <c r="AC353" s="134">
        <f>+G353-P353</f>
        <v>3.8402519939400137E-2</v>
      </c>
      <c r="AD353" s="134">
        <f>IF(S353&lt;&gt;0,G353-AA353,-9999)</f>
        <v>4.299639624128003E-2</v>
      </c>
      <c r="AE353" s="134">
        <f>+(G353-AA353)^2*S353</f>
        <v>1.8486900897371594E-3</v>
      </c>
      <c r="AF353" s="134">
        <f>IF(S353&lt;&gt;0,G353-P353,-9999)</f>
        <v>3.8402519939400137E-2</v>
      </c>
      <c r="AG353" s="70"/>
      <c r="AH353" s="134">
        <f>$AB$6*($AB$11/AI353*AJ353+$AB$12)</f>
        <v>-4.5938763018798963E-3</v>
      </c>
      <c r="AI353" s="134">
        <f>1+$AB$7*COS(AL353)</f>
        <v>0.55664548687961579</v>
      </c>
      <c r="AJ353" s="134">
        <f>SIN(AL353+RADIANS($AB$9))</f>
        <v>-0.73092586707783291</v>
      </c>
      <c r="AK353" s="134">
        <f>$AB$7*SIN(AL353)</f>
        <v>0.3440760668891793</v>
      </c>
      <c r="AL353" s="134">
        <f>2*ATAN(AM353)</f>
        <v>2.481611725938158</v>
      </c>
      <c r="AM353" s="134">
        <f>SQRT((1+$AB$7)/(1-$AB$7))*TAN(AN353/2)</f>
        <v>2.9195868763545807</v>
      </c>
      <c r="AN353" s="134">
        <f t="shared" si="159"/>
        <v>8.2775661977654789</v>
      </c>
      <c r="AO353" s="134">
        <f t="shared" si="159"/>
        <v>8.2775265127438775</v>
      </c>
      <c r="AP353" s="134">
        <f t="shared" si="159"/>
        <v>8.277698535418601</v>
      </c>
      <c r="AQ353" s="134">
        <f t="shared" si="159"/>
        <v>8.276952393648294</v>
      </c>
      <c r="AR353" s="134">
        <f t="shared" si="159"/>
        <v>8.280179872192825</v>
      </c>
      <c r="AS353" s="134">
        <f t="shared" si="159"/>
        <v>8.2660484921680588</v>
      </c>
      <c r="AT353" s="134">
        <f t="shared" si="159"/>
        <v>8.32498243726962</v>
      </c>
      <c r="AU353" s="134">
        <f>RADIANS($AB$9)+$AB$18*(F353-AB$15)</f>
        <v>7.7659501211828044</v>
      </c>
    </row>
    <row r="354" spans="1:47" s="134" customFormat="1" ht="12.95" customHeight="1" x14ac:dyDescent="0.2">
      <c r="A354" s="187" t="s">
        <v>230</v>
      </c>
      <c r="B354" s="188" t="s">
        <v>102</v>
      </c>
      <c r="C354" s="189">
        <v>58004.362200000003</v>
      </c>
      <c r="D354" s="189">
        <v>1E-4</v>
      </c>
      <c r="E354" s="69">
        <f t="shared" ref="E354:E359" si="160">+(C354-C$7)/C$8</f>
        <v>11155.020729857102</v>
      </c>
      <c r="F354" s="134">
        <f t="shared" ref="F354:F359" si="161">ROUND(2*E354,0)/2</f>
        <v>11155</v>
      </c>
      <c r="G354" s="134">
        <f t="shared" ref="G354:G359" si="162">+C354-(C$7+F354*C$8)</f>
        <v>2.3757999995723367E-2</v>
      </c>
      <c r="K354" s="134">
        <f t="shared" ref="K354:K359" si="163">G354</f>
        <v>2.3757999995723367E-2</v>
      </c>
      <c r="O354" s="134">
        <f t="shared" ref="O354:O359" ca="1" si="164">+C$11+C$12*$F354</f>
        <v>2.557303190323959E-2</v>
      </c>
      <c r="P354" s="134">
        <f t="shared" ref="P354:P359" si="165">+D$11+D$12*F354+D$13*F354^2</f>
        <v>-6.6585072758934133E-3</v>
      </c>
      <c r="Q354" s="185">
        <f t="shared" ref="Q354:Q359" si="166">+C354-15018.5</f>
        <v>42985.862200000003</v>
      </c>
      <c r="S354" s="70">
        <v>1</v>
      </c>
      <c r="Z354" s="134">
        <f t="shared" ref="Z354:Z359" si="167">F354</f>
        <v>11155</v>
      </c>
      <c r="AA354" s="134">
        <f t="shared" ref="AA354:AA359" si="168">AB$3+AB$4*Z354+AB$5*Z354^2+AH354</f>
        <v>-9.2353317610863201E-3</v>
      </c>
      <c r="AB354" s="134">
        <f t="shared" ref="AB354:AB359" si="169">IF(S354&lt;&gt;0,G354-AH354,-9999)</f>
        <v>2.6334824480916272E-2</v>
      </c>
      <c r="AC354" s="134">
        <f t="shared" ref="AC354:AC359" si="170">+G354-P354</f>
        <v>3.041650727161678E-2</v>
      </c>
      <c r="AD354" s="134">
        <f t="shared" ref="AD354:AD359" si="171">IF(S354&lt;&gt;0,G354-AA354,-9999)</f>
        <v>3.2993331756809685E-2</v>
      </c>
      <c r="AE354" s="134">
        <f t="shared" ref="AE354:AE359" si="172">+(G354-AA354)^2*S354</f>
        <v>1.0885599404149065E-3</v>
      </c>
      <c r="AF354" s="134">
        <f t="shared" ref="AF354:AF359" si="173">IF(S354&lt;&gt;0,G354-P354,-9999)</f>
        <v>3.041650727161678E-2</v>
      </c>
      <c r="AG354" s="70"/>
      <c r="AH354" s="134">
        <f t="shared" ref="AH354:AH359" si="174">$AB$6*($AB$11/AI354*AJ354+$AB$12)</f>
        <v>-2.5768244851929068E-3</v>
      </c>
      <c r="AI354" s="134">
        <f t="shared" ref="AI354:AI359" si="175">1+$AB$7*COS(AL354)</f>
        <v>0.59641089734959163</v>
      </c>
      <c r="AJ354" s="134">
        <f t="shared" ref="AJ354:AJ359" si="176">SIN(AL354+RADIANS($AB$9))</f>
        <v>-0.65292201723200582</v>
      </c>
      <c r="AK354" s="134">
        <f t="shared" ref="AK354:AK359" si="177">$AB$7*SIN(AL354)</f>
        <v>0.38995820331412179</v>
      </c>
      <c r="AL354" s="134">
        <f t="shared" ref="AL354:AL359" si="178">2*ATAN(AM354)</f>
        <v>2.3733699740585581</v>
      </c>
      <c r="AM354" s="134">
        <f t="shared" ref="AM354:AM359" si="179">SQRT((1+$AB$7)/(1-$AB$7))*TAN(AN354/2)</f>
        <v>2.4740973537366662</v>
      </c>
      <c r="AN354" s="134">
        <f t="shared" ref="AN354:AN359" si="180">$AU354+$AB$7*SIN(AO354)</f>
        <v>8.1219985401390851</v>
      </c>
      <c r="AO354" s="134">
        <f t="shared" ref="AO354:AO359" si="181">$AU354+$AB$7*SIN(AP354)</f>
        <v>8.1219986042150794</v>
      </c>
      <c r="AP354" s="134">
        <f t="shared" ref="AP354:AP359" si="182">$AU354+$AB$7*SIN(AQ354)</f>
        <v>8.1219981730699544</v>
      </c>
      <c r="AQ354" s="134">
        <f t="shared" ref="AQ354:AQ359" si="183">$AU354+$AB$7*SIN(AR354)</f>
        <v>8.1220010740827817</v>
      </c>
      <c r="AR354" s="134">
        <f t="shared" ref="AR354:AR359" si="184">$AU354+$AB$7*SIN(AS354)</f>
        <v>8.1219815536716826</v>
      </c>
      <c r="AS354" s="134">
        <f t="shared" ref="AS354:AS359" si="185">$AU354+$AB$7*SIN(AT354)</f>
        <v>8.1221128763933823</v>
      </c>
      <c r="AT354" s="134">
        <f t="shared" ref="AT354:AT359" si="186">$AU354+$AB$7*SIN(AU354)</f>
        <v>8.1212281951577765</v>
      </c>
      <c r="AU354" s="134">
        <f t="shared" ref="AU354:AU359" si="187">RADIANS($AB$9)+$AB$18*(F354-AB$15)</f>
        <v>7.5808292762170879</v>
      </c>
    </row>
    <row r="355" spans="1:47" s="134" customFormat="1" ht="12.95" customHeight="1" x14ac:dyDescent="0.2">
      <c r="A355" s="198" t="s">
        <v>231</v>
      </c>
      <c r="B355" s="199" t="s">
        <v>102</v>
      </c>
      <c r="C355" s="200">
        <v>57981.440770000219</v>
      </c>
      <c r="D355" s="200">
        <v>2.0000000000000001E-4</v>
      </c>
      <c r="E355" s="69">
        <f t="shared" si="160"/>
        <v>11135.020815366424</v>
      </c>
      <c r="F355" s="134">
        <f t="shared" si="161"/>
        <v>11135</v>
      </c>
      <c r="G355" s="134">
        <f t="shared" si="162"/>
        <v>2.3856000218074769E-2</v>
      </c>
      <c r="K355" s="134">
        <f t="shared" si="163"/>
        <v>2.3856000218074769E-2</v>
      </c>
      <c r="O355" s="134">
        <f t="shared" ca="1" si="164"/>
        <v>2.5493835386954079E-2</v>
      </c>
      <c r="P355" s="134">
        <f t="shared" si="165"/>
        <v>-6.5120780184456661E-3</v>
      </c>
      <c r="Q355" s="185">
        <f t="shared" si="166"/>
        <v>42962.940770000219</v>
      </c>
      <c r="S355" s="70">
        <v>1</v>
      </c>
      <c r="Z355" s="134">
        <f t="shared" si="167"/>
        <v>11135</v>
      </c>
      <c r="AA355" s="134">
        <f t="shared" si="168"/>
        <v>-8.9569545388138508E-3</v>
      </c>
      <c r="AB355" s="134">
        <f t="shared" si="169"/>
        <v>2.6300876738442953E-2</v>
      </c>
      <c r="AC355" s="134">
        <f t="shared" si="170"/>
        <v>3.0368078236520435E-2</v>
      </c>
      <c r="AD355" s="134">
        <f t="shared" si="171"/>
        <v>3.281295475688862E-2</v>
      </c>
      <c r="AE355" s="134">
        <f t="shared" si="172"/>
        <v>1.0766899998776195E-3</v>
      </c>
      <c r="AF355" s="134">
        <f t="shared" si="173"/>
        <v>3.0368078236520435E-2</v>
      </c>
      <c r="AG355" s="70"/>
      <c r="AH355" s="134">
        <f t="shared" si="174"/>
        <v>-2.4448765203681842E-3</v>
      </c>
      <c r="AI355" s="134">
        <f t="shared" si="175"/>
        <v>0.59923009939971794</v>
      </c>
      <c r="AJ355" s="134">
        <f t="shared" si="176"/>
        <v>-0.64744961122886291</v>
      </c>
      <c r="AK355" s="134">
        <f t="shared" si="177"/>
        <v>0.39285499981924615</v>
      </c>
      <c r="AL355" s="134">
        <f t="shared" si="178"/>
        <v>2.3661672599226828</v>
      </c>
      <c r="AM355" s="134">
        <f t="shared" si="179"/>
        <v>2.4486779022281873</v>
      </c>
      <c r="AN355" s="134">
        <f t="shared" si="180"/>
        <v>8.1120264066386731</v>
      </c>
      <c r="AO355" s="134">
        <f t="shared" si="181"/>
        <v>8.1120266796769087</v>
      </c>
      <c r="AP355" s="134">
        <f t="shared" si="182"/>
        <v>8.1120247731711714</v>
      </c>
      <c r="AQ355" s="134">
        <f t="shared" si="183"/>
        <v>8.1120380851733476</v>
      </c>
      <c r="AR355" s="134">
        <f t="shared" si="184"/>
        <v>8.1119451213062685</v>
      </c>
      <c r="AS355" s="134">
        <f t="shared" si="185"/>
        <v>8.1125936483537657</v>
      </c>
      <c r="AT355" s="134">
        <f t="shared" si="186"/>
        <v>8.1080357099408111</v>
      </c>
      <c r="AU355" s="134">
        <f t="shared" si="187"/>
        <v>7.5694020635648833</v>
      </c>
    </row>
    <row r="356" spans="1:47" s="134" customFormat="1" ht="12.95" customHeight="1" x14ac:dyDescent="0.2">
      <c r="A356" s="198" t="s">
        <v>231</v>
      </c>
      <c r="B356" s="199" t="s">
        <v>102</v>
      </c>
      <c r="C356" s="200">
        <v>57981.440789999906</v>
      </c>
      <c r="D356" s="200">
        <v>2.0000000000000001E-4</v>
      </c>
      <c r="E356" s="69">
        <f t="shared" si="160"/>
        <v>11135.020832816994</v>
      </c>
      <c r="F356" s="134">
        <f t="shared" si="161"/>
        <v>11135</v>
      </c>
      <c r="G356" s="134">
        <f t="shared" si="162"/>
        <v>2.3875999904703349E-2</v>
      </c>
      <c r="K356" s="134">
        <f t="shared" si="163"/>
        <v>2.3875999904703349E-2</v>
      </c>
      <c r="O356" s="134">
        <f t="shared" ca="1" si="164"/>
        <v>2.5493835386954079E-2</v>
      </c>
      <c r="P356" s="134">
        <f t="shared" si="165"/>
        <v>-6.5120780184456661E-3</v>
      </c>
      <c r="Q356" s="185">
        <f t="shared" si="166"/>
        <v>42962.940789999906</v>
      </c>
      <c r="S356" s="70">
        <v>1</v>
      </c>
      <c r="Z356" s="134">
        <f t="shared" si="167"/>
        <v>11135</v>
      </c>
      <c r="AA356" s="134">
        <f t="shared" si="168"/>
        <v>-8.9569545388138508E-3</v>
      </c>
      <c r="AB356" s="134">
        <f t="shared" si="169"/>
        <v>2.6320876425071534E-2</v>
      </c>
      <c r="AC356" s="134">
        <f t="shared" si="170"/>
        <v>3.0388077923149015E-2</v>
      </c>
      <c r="AD356" s="134">
        <f t="shared" si="171"/>
        <v>3.28329544435172E-2</v>
      </c>
      <c r="AE356" s="134">
        <f t="shared" si="172"/>
        <v>1.0780028974900757E-3</v>
      </c>
      <c r="AF356" s="134">
        <f t="shared" si="173"/>
        <v>3.0388077923149015E-2</v>
      </c>
      <c r="AG356" s="70"/>
      <c r="AH356" s="134">
        <f t="shared" si="174"/>
        <v>-2.4448765203681842E-3</v>
      </c>
      <c r="AI356" s="134">
        <f t="shared" si="175"/>
        <v>0.59923009939971794</v>
      </c>
      <c r="AJ356" s="134">
        <f t="shared" si="176"/>
        <v>-0.64744961122886291</v>
      </c>
      <c r="AK356" s="134">
        <f t="shared" si="177"/>
        <v>0.39285499981924615</v>
      </c>
      <c r="AL356" s="134">
        <f t="shared" si="178"/>
        <v>2.3661672599226828</v>
      </c>
      <c r="AM356" s="134">
        <f t="shared" si="179"/>
        <v>2.4486779022281873</v>
      </c>
      <c r="AN356" s="134">
        <f t="shared" si="180"/>
        <v>8.1120264066386731</v>
      </c>
      <c r="AO356" s="134">
        <f t="shared" si="181"/>
        <v>8.1120266796769087</v>
      </c>
      <c r="AP356" s="134">
        <f t="shared" si="182"/>
        <v>8.1120247731711714</v>
      </c>
      <c r="AQ356" s="134">
        <f t="shared" si="183"/>
        <v>8.1120380851733476</v>
      </c>
      <c r="AR356" s="134">
        <f t="shared" si="184"/>
        <v>8.1119451213062685</v>
      </c>
      <c r="AS356" s="134">
        <f t="shared" si="185"/>
        <v>8.1125936483537657</v>
      </c>
      <c r="AT356" s="134">
        <f t="shared" si="186"/>
        <v>8.1080357099408111</v>
      </c>
      <c r="AU356" s="134">
        <f t="shared" si="187"/>
        <v>7.5694020635648833</v>
      </c>
    </row>
    <row r="357" spans="1:47" s="134" customFormat="1" ht="12.95" customHeight="1" x14ac:dyDescent="0.2">
      <c r="A357" s="198" t="s">
        <v>232</v>
      </c>
      <c r="B357" s="199" t="s">
        <v>102</v>
      </c>
      <c r="C357" s="200">
        <v>59077.094299999997</v>
      </c>
      <c r="D357" s="200" t="s">
        <v>206</v>
      </c>
      <c r="E357" s="69">
        <f t="shared" si="160"/>
        <v>12091.024734476683</v>
      </c>
      <c r="F357" s="134">
        <f t="shared" si="161"/>
        <v>12091</v>
      </c>
      <c r="G357" s="134">
        <f t="shared" si="162"/>
        <v>2.8347599989501759E-2</v>
      </c>
      <c r="K357" s="134">
        <f t="shared" si="163"/>
        <v>2.8347599989501759E-2</v>
      </c>
      <c r="O357" s="134">
        <f t="shared" ca="1" si="164"/>
        <v>2.9279428865401386E-2</v>
      </c>
      <c r="P357" s="134">
        <f t="shared" si="165"/>
        <v>-1.4052983563529436E-2</v>
      </c>
      <c r="Q357" s="185">
        <f t="shared" si="166"/>
        <v>44058.594299999997</v>
      </c>
      <c r="S357" s="70">
        <v>1</v>
      </c>
      <c r="Z357" s="134">
        <f t="shared" si="167"/>
        <v>12091</v>
      </c>
      <c r="AA357" s="134">
        <f t="shared" si="168"/>
        <v>-2.185675521136347E-2</v>
      </c>
      <c r="AB357" s="134">
        <f t="shared" si="169"/>
        <v>3.6151371637335797E-2</v>
      </c>
      <c r="AC357" s="134">
        <f t="shared" si="170"/>
        <v>4.2400583553031196E-2</v>
      </c>
      <c r="AD357" s="134">
        <f t="shared" si="171"/>
        <v>5.0204355200865233E-2</v>
      </c>
      <c r="AE357" s="134">
        <f t="shared" si="172"/>
        <v>2.5204772811346439E-3</v>
      </c>
      <c r="AF357" s="134">
        <f t="shared" si="173"/>
        <v>4.2400583553031196E-2</v>
      </c>
      <c r="AG357" s="70"/>
      <c r="AH357" s="134">
        <f t="shared" si="174"/>
        <v>-7.803771647834034E-3</v>
      </c>
      <c r="AI357" s="134">
        <f t="shared" si="175"/>
        <v>0.50417309738754112</v>
      </c>
      <c r="AJ357" s="134">
        <f t="shared" si="176"/>
        <v>-0.83720454515309772</v>
      </c>
      <c r="AK357" s="134">
        <f t="shared" si="177"/>
        <v>0.26288257217981387</v>
      </c>
      <c r="AL357" s="134">
        <f t="shared" si="178"/>
        <v>2.6540855845912783</v>
      </c>
      <c r="AM357" s="134">
        <f t="shared" si="179"/>
        <v>4.0209297637517203</v>
      </c>
      <c r="AN357" s="134">
        <f t="shared" si="180"/>
        <v>8.5475177376616251</v>
      </c>
      <c r="AO357" s="134">
        <f t="shared" si="181"/>
        <v>8.5465880726501346</v>
      </c>
      <c r="AP357" s="134">
        <f t="shared" si="182"/>
        <v>8.5491782891864023</v>
      </c>
      <c r="AQ357" s="134">
        <f t="shared" si="183"/>
        <v>8.5419412274683015</v>
      </c>
      <c r="AR357" s="134">
        <f t="shared" si="184"/>
        <v>8.5620068339482476</v>
      </c>
      <c r="AS357" s="134">
        <f t="shared" si="185"/>
        <v>8.5051072071818137</v>
      </c>
      <c r="AT357" s="134">
        <f t="shared" si="186"/>
        <v>8.6577286432915912</v>
      </c>
      <c r="AU357" s="134">
        <f t="shared" si="187"/>
        <v>8.1156228283402694</v>
      </c>
    </row>
    <row r="358" spans="1:47" s="134" customFormat="1" ht="12.95" customHeight="1" x14ac:dyDescent="0.2">
      <c r="A358" s="198" t="s">
        <v>232</v>
      </c>
      <c r="B358" s="199" t="s">
        <v>102</v>
      </c>
      <c r="C358" s="200">
        <v>59077.095999999998</v>
      </c>
      <c r="D358" s="200" t="s">
        <v>233</v>
      </c>
      <c r="E358" s="69">
        <f t="shared" si="160"/>
        <v>12091.02621779839</v>
      </c>
      <c r="F358" s="134">
        <f t="shared" si="161"/>
        <v>12091</v>
      </c>
      <c r="G358" s="134">
        <f t="shared" si="162"/>
        <v>3.0047599990211893E-2</v>
      </c>
      <c r="K358" s="134">
        <f t="shared" si="163"/>
        <v>3.0047599990211893E-2</v>
      </c>
      <c r="O358" s="134">
        <f t="shared" ca="1" si="164"/>
        <v>2.9279428865401386E-2</v>
      </c>
      <c r="P358" s="134">
        <f t="shared" si="165"/>
        <v>-1.4052983563529436E-2</v>
      </c>
      <c r="Q358" s="185">
        <f t="shared" si="166"/>
        <v>44058.595999999998</v>
      </c>
      <c r="S358" s="70">
        <v>1</v>
      </c>
      <c r="Z358" s="134">
        <f t="shared" si="167"/>
        <v>12091</v>
      </c>
      <c r="AA358" s="134">
        <f t="shared" si="168"/>
        <v>-2.185675521136347E-2</v>
      </c>
      <c r="AB358" s="134">
        <f t="shared" si="169"/>
        <v>3.785137163804593E-2</v>
      </c>
      <c r="AC358" s="134">
        <f t="shared" si="170"/>
        <v>4.4100583553741329E-2</v>
      </c>
      <c r="AD358" s="134">
        <f t="shared" si="171"/>
        <v>5.1904355201575367E-2</v>
      </c>
      <c r="AE358" s="134">
        <f t="shared" si="172"/>
        <v>2.6940620888913037E-3</v>
      </c>
      <c r="AF358" s="134">
        <f t="shared" si="173"/>
        <v>4.4100583553741329E-2</v>
      </c>
      <c r="AG358" s="70"/>
      <c r="AH358" s="134">
        <f t="shared" si="174"/>
        <v>-7.803771647834034E-3</v>
      </c>
      <c r="AI358" s="134">
        <f t="shared" si="175"/>
        <v>0.50417309738754112</v>
      </c>
      <c r="AJ358" s="134">
        <f t="shared" si="176"/>
        <v>-0.83720454515309772</v>
      </c>
      <c r="AK358" s="134">
        <f t="shared" si="177"/>
        <v>0.26288257217981387</v>
      </c>
      <c r="AL358" s="134">
        <f t="shared" si="178"/>
        <v>2.6540855845912783</v>
      </c>
      <c r="AM358" s="134">
        <f t="shared" si="179"/>
        <v>4.0209297637517203</v>
      </c>
      <c r="AN358" s="134">
        <f t="shared" si="180"/>
        <v>8.5475177376616251</v>
      </c>
      <c r="AO358" s="134">
        <f t="shared" si="181"/>
        <v>8.5465880726501346</v>
      </c>
      <c r="AP358" s="134">
        <f t="shared" si="182"/>
        <v>8.5491782891864023</v>
      </c>
      <c r="AQ358" s="134">
        <f t="shared" si="183"/>
        <v>8.5419412274683015</v>
      </c>
      <c r="AR358" s="134">
        <f t="shared" si="184"/>
        <v>8.5620068339482476</v>
      </c>
      <c r="AS358" s="134">
        <f t="shared" si="185"/>
        <v>8.5051072071818137</v>
      </c>
      <c r="AT358" s="134">
        <f t="shared" si="186"/>
        <v>8.6577286432915912</v>
      </c>
      <c r="AU358" s="134">
        <f t="shared" si="187"/>
        <v>8.1156228283402694</v>
      </c>
    </row>
    <row r="359" spans="1:47" s="134" customFormat="1" ht="12.95" customHeight="1" x14ac:dyDescent="0.2">
      <c r="A359" s="198" t="s">
        <v>232</v>
      </c>
      <c r="B359" s="199" t="s">
        <v>102</v>
      </c>
      <c r="C359" s="200">
        <v>59077.098400000003</v>
      </c>
      <c r="D359" s="200" t="s">
        <v>234</v>
      </c>
      <c r="E359" s="69">
        <f t="shared" si="160"/>
        <v>12091.028311899625</v>
      </c>
      <c r="F359" s="134">
        <f t="shared" si="161"/>
        <v>12091</v>
      </c>
      <c r="G359" s="134">
        <f t="shared" si="162"/>
        <v>3.2447599995066412E-2</v>
      </c>
      <c r="K359" s="134">
        <f t="shared" si="163"/>
        <v>3.2447599995066412E-2</v>
      </c>
      <c r="O359" s="134">
        <f t="shared" ca="1" si="164"/>
        <v>2.9279428865401386E-2</v>
      </c>
      <c r="P359" s="134">
        <f t="shared" si="165"/>
        <v>-1.4052983563529436E-2</v>
      </c>
      <c r="Q359" s="185">
        <f t="shared" si="166"/>
        <v>44058.598400000003</v>
      </c>
      <c r="S359" s="70">
        <v>1</v>
      </c>
      <c r="Z359" s="134">
        <f t="shared" si="167"/>
        <v>12091</v>
      </c>
      <c r="AA359" s="134">
        <f t="shared" si="168"/>
        <v>-2.185675521136347E-2</v>
      </c>
      <c r="AB359" s="134">
        <f t="shared" si="169"/>
        <v>4.0251371642900449E-2</v>
      </c>
      <c r="AC359" s="134">
        <f t="shared" si="170"/>
        <v>4.6500583558595848E-2</v>
      </c>
      <c r="AD359" s="134">
        <f t="shared" si="171"/>
        <v>5.4304355206429886E-2</v>
      </c>
      <c r="AE359" s="134">
        <f t="shared" si="172"/>
        <v>2.9489629943861085E-3</v>
      </c>
      <c r="AF359" s="134">
        <f t="shared" si="173"/>
        <v>4.6500583558595848E-2</v>
      </c>
      <c r="AG359" s="70"/>
      <c r="AH359" s="134">
        <f t="shared" si="174"/>
        <v>-7.803771647834034E-3</v>
      </c>
      <c r="AI359" s="134">
        <f t="shared" si="175"/>
        <v>0.50417309738754112</v>
      </c>
      <c r="AJ359" s="134">
        <f t="shared" si="176"/>
        <v>-0.83720454515309772</v>
      </c>
      <c r="AK359" s="134">
        <f t="shared" si="177"/>
        <v>0.26288257217981387</v>
      </c>
      <c r="AL359" s="134">
        <f t="shared" si="178"/>
        <v>2.6540855845912783</v>
      </c>
      <c r="AM359" s="134">
        <f t="shared" si="179"/>
        <v>4.0209297637517203</v>
      </c>
      <c r="AN359" s="134">
        <f t="shared" si="180"/>
        <v>8.5475177376616251</v>
      </c>
      <c r="AO359" s="134">
        <f t="shared" si="181"/>
        <v>8.5465880726501346</v>
      </c>
      <c r="AP359" s="134">
        <f t="shared" si="182"/>
        <v>8.5491782891864023</v>
      </c>
      <c r="AQ359" s="134">
        <f t="shared" si="183"/>
        <v>8.5419412274683015</v>
      </c>
      <c r="AR359" s="134">
        <f t="shared" si="184"/>
        <v>8.5620068339482476</v>
      </c>
      <c r="AS359" s="134">
        <f t="shared" si="185"/>
        <v>8.5051072071818137</v>
      </c>
      <c r="AT359" s="134">
        <f t="shared" si="186"/>
        <v>8.6577286432915912</v>
      </c>
      <c r="AU359" s="134">
        <f t="shared" si="187"/>
        <v>8.1156228283402694</v>
      </c>
    </row>
    <row r="360" spans="1:47" s="134" customFormat="1" ht="12.95" customHeight="1" x14ac:dyDescent="0.2">
      <c r="A360" s="132" t="s">
        <v>1593</v>
      </c>
      <c r="B360" s="133" t="s">
        <v>102</v>
      </c>
      <c r="C360" s="201">
        <v>59196.299999999814</v>
      </c>
      <c r="D360" s="202">
        <v>4.0000000000000001E-3</v>
      </c>
      <c r="E360" s="69">
        <f t="shared" ref="E360:E361" si="188">+(C360-C$7)/C$8</f>
        <v>12195.036735770678</v>
      </c>
      <c r="F360" s="134">
        <f t="shared" ref="F360:F361" si="189">ROUND(2*E360,0)/2</f>
        <v>12195</v>
      </c>
      <c r="G360" s="134">
        <f t="shared" ref="G360:G361" si="190">+C360-(C$7+F360*C$8)</f>
        <v>4.210199981025653E-2</v>
      </c>
      <c r="K360" s="134">
        <f t="shared" ref="K360:K361" si="191">G360</f>
        <v>4.210199981025653E-2</v>
      </c>
      <c r="O360" s="134">
        <f t="shared" ref="O360:O361" ca="1" si="192">+C$11+C$12*$F360</f>
        <v>2.9691250750086023E-2</v>
      </c>
      <c r="P360" s="134">
        <f t="shared" ref="P360:P361" si="193">+D$11+D$12*F360+D$13*F360^2</f>
        <v>-1.4940055838241775E-2</v>
      </c>
      <c r="Q360" s="185">
        <f t="shared" ref="Q360:Q361" si="194">+C360-15018.5</f>
        <v>44177.799999999814</v>
      </c>
      <c r="S360" s="70">
        <v>1</v>
      </c>
      <c r="Z360" s="134">
        <f t="shared" ref="Z360:Z361" si="195">F360</f>
        <v>12195</v>
      </c>
      <c r="AA360" s="134">
        <f t="shared" ref="AA360:AA361" si="196">AB$3+AB$4*Z360+AB$5*Z360^2+AH360</f>
        <v>-2.3214240045707768E-2</v>
      </c>
      <c r="AB360" s="134">
        <f t="shared" ref="AB360:AB361" si="197">IF(S360&lt;&gt;0,G360-AH360,-9999)</f>
        <v>5.0376184017722522E-2</v>
      </c>
      <c r="AC360" s="134">
        <f t="shared" ref="AC360:AC361" si="198">+G360-P360</f>
        <v>5.7042055648498305E-2</v>
      </c>
      <c r="AD360" s="134">
        <f t="shared" ref="AD360:AD361" si="199">IF(S360&lt;&gt;0,G360-AA360,-9999)</f>
        <v>6.5316239855964298E-2</v>
      </c>
      <c r="AE360" s="134">
        <f t="shared" ref="AE360:AE361" si="200">+(G360-AA360)^2*S360</f>
        <v>4.2662111889218588E-3</v>
      </c>
      <c r="AF360" s="134">
        <f t="shared" ref="AF360:AF361" si="201">IF(S360&lt;&gt;0,G360-P360,-9999)</f>
        <v>5.7042055648498305E-2</v>
      </c>
      <c r="AG360" s="70"/>
      <c r="AH360" s="134">
        <f t="shared" ref="AH360:AH361" si="202">$AB$6*($AB$11/AI360*AJ360+$AB$12)</f>
        <v>-8.274184207465991E-3</v>
      </c>
      <c r="AI360" s="134">
        <f t="shared" ref="AI360:AI361" si="203">1+$AB$7*COS(AL360)</f>
        <v>0.49742034163990789</v>
      </c>
      <c r="AJ360" s="134">
        <f t="shared" ref="AJ360:AJ361" si="204">SIN(AL360+RADIANS($AB$9))</f>
        <v>-0.851320116181986</v>
      </c>
      <c r="AK360" s="134">
        <f t="shared" ref="AK360:AK361" si="205">$AB$7*SIN(AL360)</f>
        <v>0.24973035681068681</v>
      </c>
      <c r="AL360" s="134">
        <f t="shared" ref="AL360:AL361" si="206">2*ATAN(AM360)</f>
        <v>2.6804304728957362</v>
      </c>
      <c r="AM360" s="134">
        <f t="shared" ref="AM360:AM361" si="207">SQRT((1+$AB$7)/(1-$AB$7))*TAN(AN360/2)</f>
        <v>4.2597348923962866</v>
      </c>
      <c r="AN360" s="134">
        <f t="shared" ref="AN360:AN361" si="208">$AU360+$AB$7*SIN(AO360)</f>
        <v>8.5910616200297696</v>
      </c>
      <c r="AO360" s="134">
        <f t="shared" ref="AO360:AO361" si="209">$AU360+$AB$7*SIN(AP360)</f>
        <v>8.5897842293164111</v>
      </c>
      <c r="AP360" s="134">
        <f t="shared" ref="AP360:AP361" si="210">$AU360+$AB$7*SIN(AQ360)</f>
        <v>8.5931691705400706</v>
      </c>
      <c r="AQ360" s="134">
        <f t="shared" ref="AQ360:AQ361" si="211">$AU360+$AB$7*SIN(AR360)</f>
        <v>8.5841716041103258</v>
      </c>
      <c r="AR360" s="134">
        <f t="shared" ref="AR360:AR361" si="212">$AU360+$AB$7*SIN(AS360)</f>
        <v>8.6078959329920171</v>
      </c>
      <c r="AS360" s="134">
        <f t="shared" ref="AS360:AS361" si="213">$AU360+$AB$7*SIN(AT360)</f>
        <v>8.543914091338543</v>
      </c>
      <c r="AT360" s="134">
        <f t="shared" ref="AT360:AT361" si="214">$AU360+$AB$7*SIN(AU360)</f>
        <v>8.7075725239071406</v>
      </c>
      <c r="AU360" s="134">
        <f t="shared" ref="AU360:AU361" si="215">RADIANS($AB$9)+$AB$18*(F360-AB$15)</f>
        <v>8.1750443341317336</v>
      </c>
    </row>
    <row r="361" spans="1:47" s="134" customFormat="1" ht="12.95" customHeight="1" x14ac:dyDescent="0.2">
      <c r="A361" s="132" t="s">
        <v>1594</v>
      </c>
      <c r="B361" s="133" t="s">
        <v>102</v>
      </c>
      <c r="C361" s="201">
        <v>59464.481099999997</v>
      </c>
      <c r="D361" s="202">
        <v>5.9999999999999995E-4</v>
      </c>
      <c r="E361" s="69">
        <f t="shared" si="188"/>
        <v>12429.036057282039</v>
      </c>
      <c r="F361" s="134">
        <f t="shared" si="189"/>
        <v>12429</v>
      </c>
      <c r="G361" s="134">
        <f t="shared" si="190"/>
        <v>4.1324399993754923E-2</v>
      </c>
      <c r="K361" s="134">
        <f t="shared" si="191"/>
        <v>4.1324399993754923E-2</v>
      </c>
      <c r="O361" s="134">
        <f t="shared" ca="1" si="192"/>
        <v>3.0617849990626472E-2</v>
      </c>
      <c r="P361" s="134">
        <f t="shared" si="193"/>
        <v>-1.69838388588575E-2</v>
      </c>
      <c r="Q361" s="185">
        <f t="shared" si="194"/>
        <v>44445.981099999997</v>
      </c>
      <c r="S361" s="70">
        <v>1</v>
      </c>
      <c r="Z361" s="134">
        <f t="shared" si="195"/>
        <v>12429</v>
      </c>
      <c r="AA361" s="134">
        <f t="shared" si="196"/>
        <v>-2.6239149218974828E-2</v>
      </c>
      <c r="AB361" s="134">
        <f t="shared" si="197"/>
        <v>5.0579710353872251E-2</v>
      </c>
      <c r="AC361" s="134">
        <f t="shared" si="198"/>
        <v>5.8308238852612423E-2</v>
      </c>
      <c r="AD361" s="134">
        <f t="shared" si="199"/>
        <v>6.7563549212729751E-2</v>
      </c>
      <c r="AE361" s="134">
        <f t="shared" si="200"/>
        <v>4.5648331822209553E-3</v>
      </c>
      <c r="AF361" s="134">
        <f t="shared" si="201"/>
        <v>5.8308238852612423E-2</v>
      </c>
      <c r="AG361" s="70"/>
      <c r="AH361" s="134">
        <f t="shared" si="202"/>
        <v>-9.2553103601173276E-3</v>
      </c>
      <c r="AI361" s="134">
        <f t="shared" si="203"/>
        <v>0.48402340398306898</v>
      </c>
      <c r="AJ361" s="134">
        <f t="shared" si="204"/>
        <v>-0.87979653945413194</v>
      </c>
      <c r="AK361" s="134">
        <f t="shared" si="205"/>
        <v>0.22072543232015776</v>
      </c>
      <c r="AL361" s="134">
        <f t="shared" si="206"/>
        <v>2.7373681001233128</v>
      </c>
      <c r="AM361" s="134">
        <f t="shared" si="207"/>
        <v>4.8801900212906375</v>
      </c>
      <c r="AN361" s="134">
        <f t="shared" si="208"/>
        <v>8.6871284370168986</v>
      </c>
      <c r="AO361" s="134">
        <f t="shared" si="209"/>
        <v>8.6848463418338397</v>
      </c>
      <c r="AP361" s="134">
        <f t="shared" si="210"/>
        <v>8.6903388083822097</v>
      </c>
      <c r="AQ361" s="134">
        <f t="shared" si="211"/>
        <v>8.6770727365331837</v>
      </c>
      <c r="AR361" s="134">
        <f t="shared" si="212"/>
        <v>8.7088479536574415</v>
      </c>
      <c r="AS361" s="134">
        <f t="shared" si="213"/>
        <v>8.6310974650964134</v>
      </c>
      <c r="AT361" s="134">
        <f t="shared" si="214"/>
        <v>8.8129106204110705</v>
      </c>
      <c r="AU361" s="134">
        <f t="shared" si="215"/>
        <v>8.3087427221625294</v>
      </c>
    </row>
    <row r="362" spans="1:47" s="134" customFormat="1" ht="12.95" customHeight="1" x14ac:dyDescent="0.2">
      <c r="B362" s="70"/>
      <c r="C362" s="71"/>
      <c r="D362" s="71"/>
    </row>
    <row r="363" spans="1:47" s="134" customFormat="1" ht="12.95" customHeight="1" x14ac:dyDescent="0.2">
      <c r="B363" s="70"/>
      <c r="C363" s="71"/>
      <c r="D363" s="71"/>
    </row>
    <row r="364" spans="1:47" s="134" customFormat="1" ht="12.95" customHeight="1" x14ac:dyDescent="0.2">
      <c r="B364" s="70"/>
    </row>
    <row r="365" spans="1:47" s="134" customFormat="1" ht="12.95" customHeight="1" x14ac:dyDescent="0.2">
      <c r="B365" s="70"/>
    </row>
    <row r="366" spans="1:47" s="134" customFormat="1" ht="12.95" customHeight="1" x14ac:dyDescent="0.2">
      <c r="B366" s="70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1E220-436F-448A-8B5E-6C9C388CDCD7}">
  <sheetPr>
    <tabColor indexed="1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BW366"/>
  <sheetViews>
    <sheetView workbookViewId="0">
      <pane xSplit="13" ySplit="22" topLeftCell="N340" activePane="bottomRight" state="frozen"/>
      <selection pane="topRight" activeCell="N1" sqref="N1"/>
      <selection pane="bottomLeft" activeCell="A23" sqref="A23"/>
      <selection pane="bottomRight" activeCell="A361" sqref="A361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10.5703125" style="1" customWidth="1"/>
    <col min="6" max="6" width="19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6" width="10.28515625" style="1"/>
    <col min="27" max="27" width="12.140625" style="1" customWidth="1"/>
    <col min="28" max="28" width="9.42578125" style="1" customWidth="1"/>
    <col min="29" max="31" width="10.42578125" style="1" customWidth="1"/>
    <col min="32" max="32" width="10.5703125" style="1" customWidth="1"/>
    <col min="33" max="33" width="10.28515625" style="1"/>
    <col min="34" max="37" width="9.42578125" style="1" customWidth="1"/>
    <col min="38" max="52" width="10.28515625" style="1"/>
    <col min="53" max="53" width="11.85546875" style="1" customWidth="1"/>
    <col min="54" max="54" width="14.7109375" style="1" customWidth="1"/>
    <col min="55" max="16384" width="10.28515625" style="1"/>
  </cols>
  <sheetData>
    <row r="1" spans="1:75" ht="20.25" x14ac:dyDescent="0.3">
      <c r="A1" s="3" t="s">
        <v>0</v>
      </c>
      <c r="X1" s="2" t="s">
        <v>235</v>
      </c>
      <c r="AA1" s="4" t="s">
        <v>1</v>
      </c>
      <c r="AB1" s="5"/>
      <c r="AC1" s="5" t="s">
        <v>2</v>
      </c>
      <c r="AD1" s="5" t="s">
        <v>3</v>
      </c>
      <c r="AE1" s="6"/>
      <c r="AW1" s="7" t="s">
        <v>4</v>
      </c>
      <c r="AX1" s="8" t="s">
        <v>236</v>
      </c>
      <c r="AY1" s="9" t="s">
        <v>6</v>
      </c>
      <c r="AZ1" s="10" t="s">
        <v>7</v>
      </c>
      <c r="BA1" s="11" t="s">
        <v>8</v>
      </c>
      <c r="BB1" s="10" t="s">
        <v>9</v>
      </c>
      <c r="BC1" s="11" t="s">
        <v>10</v>
      </c>
      <c r="BD1" s="10" t="s">
        <v>11</v>
      </c>
      <c r="BE1" s="12" t="s">
        <v>12</v>
      </c>
      <c r="BF1" s="11" t="s">
        <v>13</v>
      </c>
      <c r="BG1" s="10" t="s">
        <v>14</v>
      </c>
      <c r="BH1" s="12" t="s">
        <v>15</v>
      </c>
      <c r="BI1" s="11" t="s">
        <v>16</v>
      </c>
      <c r="BJ1" s="10" t="s">
        <v>17</v>
      </c>
      <c r="BK1" s="12" t="s">
        <v>18</v>
      </c>
      <c r="BL1" s="11" t="s">
        <v>19</v>
      </c>
      <c r="BM1" s="62"/>
      <c r="BN1" s="95" t="s">
        <v>237</v>
      </c>
      <c r="BO1" s="95" t="s">
        <v>238</v>
      </c>
      <c r="BP1" s="95" t="s">
        <v>239</v>
      </c>
      <c r="BQ1" s="9" t="s">
        <v>240</v>
      </c>
      <c r="BR1" s="2" t="s">
        <v>241</v>
      </c>
      <c r="BS1" s="2" t="s">
        <v>242</v>
      </c>
      <c r="BU1" s="1" t="s">
        <v>243</v>
      </c>
      <c r="BV1" s="30">
        <v>149600000</v>
      </c>
      <c r="BW1" s="1" t="s">
        <v>244</v>
      </c>
    </row>
    <row r="2" spans="1:75" ht="12.95" customHeight="1" x14ac:dyDescent="0.3">
      <c r="A2" s="1" t="s">
        <v>20</v>
      </c>
      <c r="B2" s="13" t="s">
        <v>21</v>
      </c>
      <c r="D2" s="14"/>
      <c r="V2" s="56"/>
      <c r="W2" s="39" t="s">
        <v>47</v>
      </c>
      <c r="X2" s="39" t="s">
        <v>245</v>
      </c>
      <c r="Z2" s="15" t="s">
        <v>22</v>
      </c>
      <c r="AA2" s="16" t="s">
        <v>23</v>
      </c>
      <c r="AB2" s="17">
        <f>C7</f>
        <v>56146.561600000001</v>
      </c>
      <c r="AC2" s="18" t="s">
        <v>24</v>
      </c>
      <c r="AD2" s="17">
        <f>C8</f>
        <v>1.14608</v>
      </c>
      <c r="AE2" s="19" t="s">
        <v>25</v>
      </c>
      <c r="AW2" s="1">
        <v>-30000</v>
      </c>
      <c r="AX2" s="1">
        <f t="shared" ref="AX2:AX33" si="0">AB$3+AB$4*AW2+AB$5*AW2^2+AZ2</f>
        <v>-0.29448510152512541</v>
      </c>
      <c r="AY2" s="1">
        <f t="shared" ref="AY2:AY33" si="1">AB$3+AB$4*AW2+AB$5*AW2^2</f>
        <v>-0.28485958268887651</v>
      </c>
      <c r="AZ2" s="1">
        <f t="shared" ref="AZ2:AZ33" si="2">$AB$6*($AB$11/BA2*BB2+$AB$12)</f>
        <v>-9.6255188362489238E-3</v>
      </c>
      <c r="BA2" s="1">
        <f t="shared" ref="BA2:BA33" si="3">1+$AB$7*COS(BC2)</f>
        <v>0.4792024595849893</v>
      </c>
      <c r="BB2" s="1">
        <f t="shared" ref="BB2:BB33" si="4">SIN(BC2+RADIANS($AB$9))</f>
        <v>-0.89023705550344767</v>
      </c>
      <c r="BC2" s="1">
        <f t="shared" ref="BC2:BC33" si="5">2*ATAN(BD2)</f>
        <v>2.7597994287426464</v>
      </c>
      <c r="BD2" s="1">
        <f t="shared" ref="BD2:BD33" si="6">SQRT((1+$AB$7)/(1-$AB$7))*TAN(BE2/2)</f>
        <v>5.1746503077945984</v>
      </c>
      <c r="BE2" s="1">
        <f t="shared" ref="BE2:BK11" si="7">$BL2+$AB$7*SIN(BF2)</f>
        <v>-10.123876033713682</v>
      </c>
      <c r="BF2" s="1">
        <f t="shared" si="7"/>
        <v>-10.12663885641966</v>
      </c>
      <c r="BG2" s="1">
        <f t="shared" si="7"/>
        <v>-10.120209529418924</v>
      </c>
      <c r="BH2" s="1">
        <f t="shared" si="7"/>
        <v>-10.135225533822636</v>
      </c>
      <c r="BI2" s="1">
        <f t="shared" si="7"/>
        <v>-10.100443066271559</v>
      </c>
      <c r="BJ2" s="1">
        <f t="shared" si="7"/>
        <v>-10.182673547150113</v>
      </c>
      <c r="BK2" s="1">
        <f t="shared" si="7"/>
        <v>-9.9962488775438789</v>
      </c>
      <c r="BL2" s="1">
        <f t="shared" ref="BL2:BL33" si="8">RADIANS($AB$9)+$AB$18*(AW2-AB$15)</f>
        <v>-10.486212647298622</v>
      </c>
      <c r="BN2" s="1">
        <f>C$7+AW2*C$8</f>
        <v>21764.161599999999</v>
      </c>
      <c r="BO2" s="1">
        <f>(1-AB$7^2)*SIN(BC2+RADIANS(AB$9))</f>
        <v>-0.60985550244383135</v>
      </c>
      <c r="BP2" s="1">
        <f>1+AB$7*COS(BC2)</f>
        <v>0.4792024595849893</v>
      </c>
      <c r="BQ2" s="1">
        <f>AB$13*(BO2/BP2+AB$12)</f>
        <v>-1.6677369534463378</v>
      </c>
      <c r="BR2" s="9" t="s">
        <v>246</v>
      </c>
      <c r="BS2" s="39" t="s">
        <v>247</v>
      </c>
      <c r="BU2" s="1" t="s">
        <v>248</v>
      </c>
      <c r="BV2" s="1">
        <v>86400</v>
      </c>
      <c r="BW2" s="1" t="s">
        <v>249</v>
      </c>
    </row>
    <row r="3" spans="1:75" ht="12.95" customHeight="1" x14ac:dyDescent="0.2">
      <c r="V3" s="1" t="s">
        <v>250</v>
      </c>
      <c r="W3" s="2">
        <v>47037</v>
      </c>
      <c r="X3" s="2">
        <f>(W3-AB$10)/AB$16-INT((W3-AB$10)/AB$16)</f>
        <v>0.10083400400627897</v>
      </c>
      <c r="Z3" s="2"/>
      <c r="AA3" s="20" t="s">
        <v>27</v>
      </c>
      <c r="AB3" s="21">
        <f t="shared" ref="AB3:AB10" si="9">AC3*AD3</f>
        <v>-9.3068148097735434E-3</v>
      </c>
      <c r="AC3" s="22">
        <v>-0.93068148097735426</v>
      </c>
      <c r="AD3" s="1">
        <v>0.01</v>
      </c>
      <c r="AE3" s="23"/>
      <c r="AW3" s="1">
        <v>-29500</v>
      </c>
      <c r="AX3" s="1">
        <f t="shared" si="0"/>
        <v>-0.28262377483372403</v>
      </c>
      <c r="AY3" s="1">
        <f t="shared" si="1"/>
        <v>-0.27134548565701155</v>
      </c>
      <c r="AZ3" s="1">
        <f t="shared" si="2"/>
        <v>-1.1278289176712468E-2</v>
      </c>
      <c r="BA3" s="1">
        <f t="shared" si="3"/>
        <v>0.45922062693897325</v>
      </c>
      <c r="BB3" s="1">
        <f t="shared" si="4"/>
        <v>-0.9352733318807831</v>
      </c>
      <c r="BC3" s="1">
        <f t="shared" si="5"/>
        <v>2.8709646545380356</v>
      </c>
      <c r="BD3" s="1">
        <f t="shared" si="6"/>
        <v>7.3450585128518826</v>
      </c>
      <c r="BE3" s="1">
        <f t="shared" si="7"/>
        <v>-9.9275248080384912</v>
      </c>
      <c r="BF3" s="1">
        <f t="shared" si="7"/>
        <v>-9.9328167433135288</v>
      </c>
      <c r="BG3" s="1">
        <f t="shared" si="7"/>
        <v>-9.9220560692608988</v>
      </c>
      <c r="BH3" s="1">
        <f t="shared" si="7"/>
        <v>-9.9440051114198109</v>
      </c>
      <c r="BI3" s="1">
        <f t="shared" si="7"/>
        <v>-9.8995084619437677</v>
      </c>
      <c r="BJ3" s="1">
        <f t="shared" si="7"/>
        <v>-9.9909275539311722</v>
      </c>
      <c r="BK3" s="1">
        <f t="shared" si="7"/>
        <v>-9.8075449706889533</v>
      </c>
      <c r="BL3" s="1">
        <f t="shared" si="8"/>
        <v>-10.20053143362825</v>
      </c>
      <c r="BN3" s="1">
        <f t="shared" ref="BN3:BN66" si="10">C$7+AW3*C$8</f>
        <v>22337.2016</v>
      </c>
      <c r="BO3" s="1">
        <f t="shared" ref="BO3:BO21" si="11">(1-AB$7^2)*SIN(BC3+RADIANS(AB$9))</f>
        <v>-0.64070753313442852</v>
      </c>
      <c r="BP3" s="1">
        <f t="shared" ref="BP3:BP66" si="12">1+AB$7*COS(BC3)</f>
        <v>0.45922062693897325</v>
      </c>
      <c r="BQ3" s="1">
        <f t="shared" ref="BQ3:BQ66" si="13">AB$13*(BO3/BP3+AB$12)</f>
        <v>-1.9540993012057972</v>
      </c>
      <c r="BR3" s="1">
        <f>(BQ4-BQ2)/(BN4-BN2)</f>
        <v>-4.286095341696279E-4</v>
      </c>
      <c r="BS3" s="1">
        <f>BR3*BV$1/BV$2</f>
        <v>-0.74212947120111494</v>
      </c>
    </row>
    <row r="4" spans="1:75" ht="12.95" customHeight="1" x14ac:dyDescent="0.2">
      <c r="A4" s="24" t="s">
        <v>28</v>
      </c>
      <c r="C4" s="25">
        <v>45219.856200000002</v>
      </c>
      <c r="D4" s="26">
        <v>1.1460764000000001</v>
      </c>
      <c r="V4" s="1" t="s">
        <v>250</v>
      </c>
      <c r="W4" s="2">
        <v>48516</v>
      </c>
      <c r="X4" s="2">
        <f>(W4-AB$10)/AB$16-INT((W4-AB$10)/AB$16)</f>
        <v>0.21818523932689349</v>
      </c>
      <c r="Z4" s="2"/>
      <c r="AA4" s="27" t="s">
        <v>29</v>
      </c>
      <c r="AB4" s="28">
        <f t="shared" si="9"/>
        <v>-8.9604349927122561E-6</v>
      </c>
      <c r="AC4" s="29">
        <v>-8.9604349927122566</v>
      </c>
      <c r="AD4" s="30">
        <v>9.9999999999999995E-7</v>
      </c>
      <c r="AE4" s="23"/>
      <c r="AW4" s="1">
        <v>-29000</v>
      </c>
      <c r="AX4" s="1">
        <f t="shared" si="0"/>
        <v>-0.27059446539683185</v>
      </c>
      <c r="AY4" s="1">
        <f t="shared" si="1"/>
        <v>-0.25813381407940234</v>
      </c>
      <c r="AZ4" s="1">
        <f t="shared" si="2"/>
        <v>-1.2460651317429504E-2</v>
      </c>
      <c r="BA4" s="1">
        <f t="shared" si="3"/>
        <v>0.44662950918353272</v>
      </c>
      <c r="BB4" s="1">
        <f t="shared" si="4"/>
        <v>-0.96679207108995346</v>
      </c>
      <c r="BC4" s="1">
        <f t="shared" si="5"/>
        <v>2.974299118019164</v>
      </c>
      <c r="BD4" s="1">
        <f t="shared" si="6"/>
        <v>11.927139293179664</v>
      </c>
      <c r="BE4" s="1">
        <f t="shared" si="7"/>
        <v>-9.7384754927087176</v>
      </c>
      <c r="BF4" s="1">
        <f t="shared" si="7"/>
        <v>-9.744474356681069</v>
      </c>
      <c r="BG4" s="1">
        <f t="shared" si="7"/>
        <v>-9.7332352586013418</v>
      </c>
      <c r="BH4" s="1">
        <f t="shared" si="7"/>
        <v>-9.7543264165812626</v>
      </c>
      <c r="BI4" s="1">
        <f t="shared" si="7"/>
        <v>-9.7148632293115362</v>
      </c>
      <c r="BJ4" s="1">
        <f t="shared" si="7"/>
        <v>-9.7891392015388146</v>
      </c>
      <c r="BK4" s="1">
        <f t="shared" si="7"/>
        <v>-9.650696623776005</v>
      </c>
      <c r="BL4" s="1">
        <f t="shared" si="8"/>
        <v>-9.9148502199578807</v>
      </c>
      <c r="BN4" s="1">
        <f t="shared" si="10"/>
        <v>22910.241600000001</v>
      </c>
      <c r="BO4" s="1">
        <f t="shared" si="11"/>
        <v>-0.66229939613089106</v>
      </c>
      <c r="BP4" s="1">
        <f t="shared" si="12"/>
        <v>0.44662950918353272</v>
      </c>
      <c r="BQ4" s="1">
        <f t="shared" si="13"/>
        <v>-2.1589577683674657</v>
      </c>
      <c r="BR4" s="1">
        <f t="shared" ref="BR4:BR66" si="14">(BQ5-BQ3)/(BN5-BN3)</f>
        <v>-2.8823706831369677E-4</v>
      </c>
      <c r="BS4" s="1">
        <f t="shared" ref="BS4:BS66" si="15">BR4*BV$1/BV$2</f>
        <v>-0.49907714606167869</v>
      </c>
    </row>
    <row r="5" spans="1:75" ht="12.95" customHeight="1" x14ac:dyDescent="0.2">
      <c r="A5" s="31" t="s">
        <v>30</v>
      </c>
      <c r="B5"/>
      <c r="C5" s="32">
        <v>-9.5</v>
      </c>
      <c r="D5" t="s">
        <v>31</v>
      </c>
      <c r="E5"/>
      <c r="V5" s="1" t="s">
        <v>251</v>
      </c>
      <c r="W5" s="2">
        <v>55101</v>
      </c>
      <c r="X5" s="2">
        <f>(W5-AB$10)/AB$16-INT((W5-AB$10)/AB$16)</f>
        <v>0.74067197670772289</v>
      </c>
      <c r="Z5" s="33">
        <v>-6.0499999999999998E-10</v>
      </c>
      <c r="AA5" s="27" t="s">
        <v>32</v>
      </c>
      <c r="AB5" s="28">
        <f t="shared" si="9"/>
        <v>-6.0485090851163403E-10</v>
      </c>
      <c r="AC5" s="29">
        <v>-6.0485090851163399</v>
      </c>
      <c r="AD5" s="1">
        <v>1E-10</v>
      </c>
      <c r="AE5" s="23"/>
      <c r="AW5" s="1">
        <v>-28500</v>
      </c>
      <c r="AX5" s="1">
        <f t="shared" si="0"/>
        <v>-0.25840946491795597</v>
      </c>
      <c r="AY5" s="1">
        <f t="shared" si="1"/>
        <v>-0.24522456795604894</v>
      </c>
      <c r="AZ5" s="1">
        <f t="shared" si="2"/>
        <v>-1.3184896961907035E-2</v>
      </c>
      <c r="BA5" s="1">
        <f t="shared" si="3"/>
        <v>0.44012644338546891</v>
      </c>
      <c r="BB5" s="1">
        <f t="shared" si="4"/>
        <v>-0.98721983724862639</v>
      </c>
      <c r="BC5" s="1">
        <f t="shared" si="5"/>
        <v>3.0726836876674795</v>
      </c>
      <c r="BD5" s="1">
        <f t="shared" si="6"/>
        <v>29.01231360831563</v>
      </c>
      <c r="BE5" s="1">
        <f t="shared" si="7"/>
        <v>-9.5546262546437024</v>
      </c>
      <c r="BF5" s="1">
        <f t="shared" si="7"/>
        <v>-9.5579977999052996</v>
      </c>
      <c r="BG5" s="1">
        <f t="shared" si="7"/>
        <v>-9.5519388304704993</v>
      </c>
      <c r="BH5" s="1">
        <f t="shared" si="7"/>
        <v>-9.562830857531047</v>
      </c>
      <c r="BI5" s="1">
        <f t="shared" si="7"/>
        <v>-9.5432615137252821</v>
      </c>
      <c r="BJ5" s="1">
        <f t="shared" si="7"/>
        <v>-9.5784589056501073</v>
      </c>
      <c r="BK5" s="1">
        <f t="shared" si="7"/>
        <v>-9.5152606192987808</v>
      </c>
      <c r="BL5" s="1">
        <f t="shared" si="8"/>
        <v>-9.6291690062875084</v>
      </c>
      <c r="BN5" s="1">
        <f t="shared" si="10"/>
        <v>23483.281600000002</v>
      </c>
      <c r="BO5" s="1">
        <f t="shared" si="11"/>
        <v>-0.67629340538661376</v>
      </c>
      <c r="BP5" s="1">
        <f t="shared" si="12"/>
        <v>0.44012644338546891</v>
      </c>
      <c r="BQ5" s="1">
        <f t="shared" si="13"/>
        <v>-2.2844420404587593</v>
      </c>
      <c r="BR5" s="1">
        <f t="shared" si="14"/>
        <v>-1.5168365413395485E-4</v>
      </c>
      <c r="BS5" s="1">
        <f t="shared" si="15"/>
        <v>-0.2626374381763848</v>
      </c>
    </row>
    <row r="6" spans="1:75" ht="12.95" customHeight="1" x14ac:dyDescent="0.2">
      <c r="A6" s="24" t="s">
        <v>33</v>
      </c>
      <c r="V6" s="1" t="s">
        <v>251</v>
      </c>
      <c r="W6" s="2">
        <v>56912</v>
      </c>
      <c r="X6" s="2">
        <f>(W6-AB$10)/AB$16-INT((W6-AB$10)/AB$16)</f>
        <v>0.88436574761078768</v>
      </c>
      <c r="Z6" s="2">
        <v>1.6E-2</v>
      </c>
      <c r="AA6" s="27" t="s">
        <v>34</v>
      </c>
      <c r="AB6" s="28">
        <f t="shared" si="9"/>
        <v>1.3485453490561817E-2</v>
      </c>
      <c r="AC6" s="29">
        <v>1.3485453490561816</v>
      </c>
      <c r="AD6" s="1">
        <v>0.01</v>
      </c>
      <c r="AE6" s="23" t="s">
        <v>25</v>
      </c>
      <c r="AW6" s="1">
        <v>-28000</v>
      </c>
      <c r="AX6" s="1">
        <f t="shared" si="0"/>
        <v>-0.2460817436548649</v>
      </c>
      <c r="AY6" s="1">
        <f t="shared" si="1"/>
        <v>-0.23261774728695142</v>
      </c>
      <c r="AZ6" s="1">
        <f t="shared" si="2"/>
        <v>-1.3463996367913478E-2</v>
      </c>
      <c r="BA6" s="1">
        <f t="shared" si="3"/>
        <v>0.43900434307024261</v>
      </c>
      <c r="BB6" s="1">
        <f t="shared" si="4"/>
        <v>-0.99796589814553494</v>
      </c>
      <c r="BC6" s="1">
        <f t="shared" si="5"/>
        <v>-3.1142481772478616</v>
      </c>
      <c r="BD6" s="1">
        <f t="shared" si="6"/>
        <v>-73.136356804749454</v>
      </c>
      <c r="BE6" s="1">
        <f t="shared" si="7"/>
        <v>-9.3732076405082996</v>
      </c>
      <c r="BF6" s="1">
        <f t="shared" si="7"/>
        <v>-9.3717960154233744</v>
      </c>
      <c r="BG6" s="1">
        <f t="shared" si="7"/>
        <v>-9.3743147289498925</v>
      </c>
      <c r="BH6" s="1">
        <f t="shared" si="7"/>
        <v>-9.3698204414252224</v>
      </c>
      <c r="BI6" s="1">
        <f t="shared" si="7"/>
        <v>-9.3778391425858469</v>
      </c>
      <c r="BJ6" s="1">
        <f t="shared" si="7"/>
        <v>-9.3635297382460418</v>
      </c>
      <c r="BK6" s="1">
        <f t="shared" si="7"/>
        <v>-9.3890580510637971</v>
      </c>
      <c r="BL6" s="1">
        <f t="shared" si="8"/>
        <v>-9.343487792617136</v>
      </c>
      <c r="BN6" s="1">
        <f t="shared" si="10"/>
        <v>24056.321600000003</v>
      </c>
      <c r="BO6" s="1">
        <f t="shared" si="11"/>
        <v>-0.68365497759601812</v>
      </c>
      <c r="BP6" s="1">
        <f t="shared" si="12"/>
        <v>0.43900434307024261</v>
      </c>
      <c r="BQ6" s="1">
        <f t="shared" si="13"/>
        <v>-2.3327993706973089</v>
      </c>
      <c r="BR6" s="1">
        <f t="shared" si="14"/>
        <v>-1.7261323635034732E-5</v>
      </c>
      <c r="BS6" s="1">
        <f t="shared" si="15"/>
        <v>-2.988766221992125E-2</v>
      </c>
    </row>
    <row r="7" spans="1:75" ht="12.95" customHeight="1" x14ac:dyDescent="0.2">
      <c r="A7" s="1" t="s">
        <v>35</v>
      </c>
      <c r="C7" s="24">
        <v>56146.561600000001</v>
      </c>
      <c r="D7" s="34" t="s">
        <v>252</v>
      </c>
      <c r="Z7" s="2">
        <v>0.53</v>
      </c>
      <c r="AA7" s="27" t="s">
        <v>37</v>
      </c>
      <c r="AB7" s="28">
        <f t="shared" si="9"/>
        <v>0.56120545623696483</v>
      </c>
      <c r="AC7" s="29">
        <v>0.56120545623696483</v>
      </c>
      <c r="AD7" s="1">
        <v>1</v>
      </c>
      <c r="AE7" s="23"/>
      <c r="AW7" s="1">
        <v>-27500</v>
      </c>
      <c r="AX7" s="1">
        <f t="shared" si="0"/>
        <v>-0.23361242787374012</v>
      </c>
      <c r="AY7" s="1">
        <f t="shared" si="1"/>
        <v>-0.22031335207210972</v>
      </c>
      <c r="AZ7" s="1">
        <f t="shared" si="2"/>
        <v>-1.3299075801630394E-2</v>
      </c>
      <c r="BA7" s="1">
        <f t="shared" si="3"/>
        <v>0.44313503273673738</v>
      </c>
      <c r="BB7" s="1">
        <f t="shared" si="4"/>
        <v>-0.99944511488612997</v>
      </c>
      <c r="BC7" s="1">
        <f t="shared" si="5"/>
        <v>-3.0171401342056852</v>
      </c>
      <c r="BD7" s="1">
        <f t="shared" si="6"/>
        <v>-16.049638354801424</v>
      </c>
      <c r="BE7" s="1">
        <f t="shared" si="7"/>
        <v>-9.1907991726188314</v>
      </c>
      <c r="BF7" s="1">
        <f t="shared" si="7"/>
        <v>-9.185525282275341</v>
      </c>
      <c r="BG7" s="1">
        <f t="shared" si="7"/>
        <v>-9.1951870110630267</v>
      </c>
      <c r="BH7" s="1">
        <f t="shared" si="7"/>
        <v>-9.1774694449496295</v>
      </c>
      <c r="BI7" s="1">
        <f t="shared" si="7"/>
        <v>-9.2099035778373608</v>
      </c>
      <c r="BJ7" s="1">
        <f t="shared" si="7"/>
        <v>-9.1503271012193093</v>
      </c>
      <c r="BK7" s="1">
        <f t="shared" si="7"/>
        <v>-9.2591615487205967</v>
      </c>
      <c r="BL7" s="1">
        <f t="shared" si="8"/>
        <v>-9.0578065789467672</v>
      </c>
      <c r="BN7" s="1">
        <f t="shared" si="10"/>
        <v>24629.3616</v>
      </c>
      <c r="BO7" s="1">
        <f t="shared" si="11"/>
        <v>-0.68466831271050488</v>
      </c>
      <c r="BP7" s="1">
        <f t="shared" si="12"/>
        <v>0.44313503273673738</v>
      </c>
      <c r="BQ7" s="1">
        <f t="shared" si="13"/>
        <v>-2.3042248982503999</v>
      </c>
      <c r="BR7" s="1">
        <f t="shared" si="14"/>
        <v>1.1939605058378939E-4</v>
      </c>
      <c r="BS7" s="1">
        <f t="shared" si="15"/>
        <v>0.20673205054785757</v>
      </c>
    </row>
    <row r="8" spans="1:75" ht="12.95" customHeight="1" x14ac:dyDescent="0.3">
      <c r="A8" s="1" t="s">
        <v>38</v>
      </c>
      <c r="C8" s="24">
        <v>1.14608</v>
      </c>
      <c r="D8" s="34" t="s">
        <v>252</v>
      </c>
      <c r="Z8" s="2">
        <v>33.020000000000003</v>
      </c>
      <c r="AA8" s="27" t="s">
        <v>39</v>
      </c>
      <c r="AB8" s="28">
        <f t="shared" si="9"/>
        <v>34.506600372980721</v>
      </c>
      <c r="AC8" s="29">
        <v>3.4506600372980722</v>
      </c>
      <c r="AD8" s="1">
        <v>10</v>
      </c>
      <c r="AE8" s="23" t="s">
        <v>40</v>
      </c>
      <c r="AW8" s="1">
        <v>-27000</v>
      </c>
      <c r="AX8" s="1">
        <f t="shared" si="0"/>
        <v>-0.22098560711779769</v>
      </c>
      <c r="AY8" s="1">
        <f t="shared" si="1"/>
        <v>-0.20831138231152385</v>
      </c>
      <c r="AZ8" s="1">
        <f t="shared" si="2"/>
        <v>-1.2674224806273849E-2</v>
      </c>
      <c r="BA8" s="1">
        <f t="shared" si="3"/>
        <v>0.45298017574217475</v>
      </c>
      <c r="BB8" s="1">
        <f t="shared" si="4"/>
        <v>-0.99101122034328992</v>
      </c>
      <c r="BC8" s="1">
        <f t="shared" si="5"/>
        <v>-2.9162738291404611</v>
      </c>
      <c r="BD8" s="1">
        <f t="shared" si="6"/>
        <v>-8.8387262264881112</v>
      </c>
      <c r="BE8" s="1">
        <f t="shared" si="7"/>
        <v>-9.0042708563096276</v>
      </c>
      <c r="BF8" s="1">
        <f t="shared" si="7"/>
        <v>-8.9983128783398243</v>
      </c>
      <c r="BG8" s="1">
        <f t="shared" si="7"/>
        <v>-9.0099432215222315</v>
      </c>
      <c r="BH8" s="1">
        <f t="shared" si="7"/>
        <v>-8.987182691103893</v>
      </c>
      <c r="BI8" s="1">
        <f t="shared" si="7"/>
        <v>-9.0315131360710161</v>
      </c>
      <c r="BJ8" s="1">
        <f t="shared" si="7"/>
        <v>-8.9443062589540734</v>
      </c>
      <c r="BK8" s="1">
        <f t="shared" si="7"/>
        <v>-9.112943172943714</v>
      </c>
      <c r="BL8" s="1">
        <f t="shared" si="8"/>
        <v>-8.7721253652763949</v>
      </c>
      <c r="BN8" s="1">
        <f t="shared" si="10"/>
        <v>25202.401600000001</v>
      </c>
      <c r="BO8" s="1">
        <f t="shared" si="11"/>
        <v>-0.67889068644547224</v>
      </c>
      <c r="BP8" s="1">
        <f t="shared" si="12"/>
        <v>0.45298017574217475</v>
      </c>
      <c r="BQ8" s="1">
        <f t="shared" si="13"/>
        <v>-2.1959619450442398</v>
      </c>
      <c r="BR8" s="1">
        <f t="shared" si="14"/>
        <v>2.6206242762037609E-4</v>
      </c>
      <c r="BS8" s="1">
        <f t="shared" si="15"/>
        <v>0.45375624041676232</v>
      </c>
    </row>
    <row r="9" spans="1:75" ht="12.95" customHeight="1" x14ac:dyDescent="0.3">
      <c r="A9" s="35" t="s">
        <v>41</v>
      </c>
      <c r="B9" s="1"/>
      <c r="C9" s="36">
        <v>330</v>
      </c>
      <c r="D9" s="37" t="str">
        <f>"F"&amp;C9</f>
        <v>F330</v>
      </c>
      <c r="E9" s="38" t="str">
        <f>"G"&amp;C9</f>
        <v>G330</v>
      </c>
      <c r="Z9" s="2">
        <v>86</v>
      </c>
      <c r="AA9" s="27" t="s">
        <v>42</v>
      </c>
      <c r="AB9" s="28">
        <f t="shared" si="9"/>
        <v>84.778190724790591</v>
      </c>
      <c r="AC9" s="29">
        <v>8.4778190724790594</v>
      </c>
      <c r="AD9" s="1">
        <v>10</v>
      </c>
      <c r="AE9" s="23" t="s">
        <v>43</v>
      </c>
      <c r="AW9" s="1">
        <v>-26500</v>
      </c>
      <c r="AX9" s="1">
        <f t="shared" si="0"/>
        <v>-0.20817744396676799</v>
      </c>
      <c r="AY9" s="1">
        <f t="shared" si="1"/>
        <v>-0.19661183800519375</v>
      </c>
      <c r="AZ9" s="1">
        <f t="shared" si="2"/>
        <v>-1.156560596157425E-2</v>
      </c>
      <c r="BA9" s="1">
        <f t="shared" si="3"/>
        <v>0.46957248714491129</v>
      </c>
      <c r="BB9" s="1">
        <f t="shared" si="4"/>
        <v>-0.97096065251962727</v>
      </c>
      <c r="BC9" s="1">
        <f t="shared" si="5"/>
        <v>-2.808872632015885</v>
      </c>
      <c r="BD9" s="1">
        <f t="shared" si="6"/>
        <v>-5.955504040107404</v>
      </c>
      <c r="BE9" s="1">
        <f t="shared" si="7"/>
        <v>-8.8113212087550252</v>
      </c>
      <c r="BF9" s="1">
        <f t="shared" si="7"/>
        <v>-8.8074093995368692</v>
      </c>
      <c r="BG9" s="1">
        <f t="shared" si="7"/>
        <v>-8.8159320756367787</v>
      </c>
      <c r="BH9" s="1">
        <f t="shared" si="7"/>
        <v>-8.7972969416752047</v>
      </c>
      <c r="BI9" s="1">
        <f t="shared" si="7"/>
        <v>-8.837734437223606</v>
      </c>
      <c r="BJ9" s="1">
        <f t="shared" si="7"/>
        <v>-8.7484203368867632</v>
      </c>
      <c r="BK9" s="1">
        <f t="shared" si="7"/>
        <v>-8.9390980386768923</v>
      </c>
      <c r="BL9" s="1">
        <f t="shared" si="8"/>
        <v>-8.4864441516060225</v>
      </c>
      <c r="BN9" s="1">
        <f t="shared" si="10"/>
        <v>25775.441600000002</v>
      </c>
      <c r="BO9" s="1">
        <f t="shared" si="11"/>
        <v>-0.66515507631916859</v>
      </c>
      <c r="BP9" s="1">
        <f t="shared" si="12"/>
        <v>0.46957248714491129</v>
      </c>
      <c r="BQ9" s="1">
        <f t="shared" si="13"/>
        <v>-2.0038803912032388</v>
      </c>
      <c r="BR9" s="1">
        <f t="shared" si="14"/>
        <v>4.1188028441570723E-4</v>
      </c>
      <c r="BS9" s="1">
        <f t="shared" si="15"/>
        <v>0.71316308505312265</v>
      </c>
    </row>
    <row r="10" spans="1:75" ht="12.95" customHeight="1" x14ac:dyDescent="0.2">
      <c r="A10"/>
      <c r="B10"/>
      <c r="C10" s="39" t="s">
        <v>44</v>
      </c>
      <c r="D10" s="39" t="s">
        <v>45</v>
      </c>
      <c r="E10"/>
      <c r="Z10" s="2"/>
      <c r="AA10" s="40" t="s">
        <v>46</v>
      </c>
      <c r="AB10" s="41">
        <f t="shared" si="9"/>
        <v>45766.169816424685</v>
      </c>
      <c r="AC10" s="42">
        <v>4.5766169816424682</v>
      </c>
      <c r="AD10" s="1">
        <v>10000</v>
      </c>
      <c r="AE10" s="23" t="s">
        <v>47</v>
      </c>
      <c r="AW10" s="1">
        <v>-26000</v>
      </c>
      <c r="AX10" s="1">
        <f t="shared" si="0"/>
        <v>-0.19516447079766769</v>
      </c>
      <c r="AY10" s="1">
        <f t="shared" si="1"/>
        <v>-0.18521471915311946</v>
      </c>
      <c r="AZ10" s="1">
        <f t="shared" si="2"/>
        <v>-9.9497516445482392E-3</v>
      </c>
      <c r="BA10" s="1">
        <f t="shared" si="3"/>
        <v>0.49465660256919108</v>
      </c>
      <c r="BB10" s="1">
        <f t="shared" si="4"/>
        <v>-0.93630791514346223</v>
      </c>
      <c r="BC10" s="1">
        <f t="shared" si="5"/>
        <v>-2.6916236680294863</v>
      </c>
      <c r="BD10" s="1">
        <f t="shared" si="6"/>
        <v>-4.3695016512070071</v>
      </c>
      <c r="BE10" s="1">
        <f t="shared" si="7"/>
        <v>-8.6097385325120896</v>
      </c>
      <c r="BF10" s="1">
        <f t="shared" si="7"/>
        <v>-8.608290690209305</v>
      </c>
      <c r="BG10" s="1">
        <f t="shared" si="7"/>
        <v>-8.612050604667763</v>
      </c>
      <c r="BH10" s="1">
        <f t="shared" si="7"/>
        <v>-8.6022550309933941</v>
      </c>
      <c r="BI10" s="1">
        <f t="shared" si="7"/>
        <v>-8.6275669815105225</v>
      </c>
      <c r="BJ10" s="1">
        <f t="shared" si="7"/>
        <v>-8.5606751611642586</v>
      </c>
      <c r="BK10" s="1">
        <f t="shared" si="7"/>
        <v>-8.7285606913381333</v>
      </c>
      <c r="BL10" s="1">
        <f t="shared" si="8"/>
        <v>-8.2007629379356501</v>
      </c>
      <c r="BN10" s="1">
        <f t="shared" si="10"/>
        <v>26348.481600000003</v>
      </c>
      <c r="BO10" s="1">
        <f t="shared" si="11"/>
        <v>-0.64141627278032465</v>
      </c>
      <c r="BP10" s="1">
        <f t="shared" si="12"/>
        <v>0.49465660256919108</v>
      </c>
      <c r="BQ10" s="1">
        <f t="shared" si="13"/>
        <v>-1.7239141886810854</v>
      </c>
      <c r="BR10" s="1">
        <f t="shared" si="14"/>
        <v>5.6968417894027632E-4</v>
      </c>
      <c r="BS10" s="1">
        <f t="shared" si="15"/>
        <v>0.98639760612807115</v>
      </c>
    </row>
    <row r="11" spans="1:75" ht="12.95" customHeight="1" x14ac:dyDescent="0.2">
      <c r="A11" t="s">
        <v>48</v>
      </c>
      <c r="B11"/>
      <c r="C11" s="43">
        <f ca="1">INTERCEPT(INDIRECT($E$9):INDIRECT($E$14),INDIRECT($D$9):INDIRECT($D$14))</f>
        <v>6.1517542602736964E-3</v>
      </c>
      <c r="D11" s="44">
        <f>AB3</f>
        <v>-9.3068148097735434E-3</v>
      </c>
      <c r="E11" s="22">
        <v>-1E-4</v>
      </c>
      <c r="F11" s="1">
        <v>1</v>
      </c>
      <c r="Z11" s="2"/>
      <c r="AA11" s="45" t="s">
        <v>49</v>
      </c>
      <c r="AB11" s="38">
        <f>1-AB7^2</f>
        <v>0.68504843588986009</v>
      </c>
      <c r="AC11" s="38">
        <f>SUM(AE21:AE1949)</f>
        <v>3.4582619587990471E-2</v>
      </c>
      <c r="AD11" s="45" t="s">
        <v>50</v>
      </c>
      <c r="AE11" s="23"/>
      <c r="AW11" s="1">
        <v>-25500</v>
      </c>
      <c r="AX11" s="1">
        <f t="shared" si="0"/>
        <v>-0.18191732982210443</v>
      </c>
      <c r="AY11" s="1">
        <f t="shared" si="1"/>
        <v>-0.17412002575530103</v>
      </c>
      <c r="AZ11" s="1">
        <f t="shared" si="2"/>
        <v>-7.7973040668033889E-3</v>
      </c>
      <c r="BA11" s="1">
        <f t="shared" si="3"/>
        <v>0.53126186173914014</v>
      </c>
      <c r="BB11" s="1">
        <f t="shared" si="4"/>
        <v>-0.88181485575094676</v>
      </c>
      <c r="BC11" s="1">
        <f t="shared" si="5"/>
        <v>-2.5593553538953695</v>
      </c>
      <c r="BD11" s="1">
        <f t="shared" si="6"/>
        <v>-3.3374332619125391</v>
      </c>
      <c r="BE11" s="1">
        <f t="shared" si="7"/>
        <v>-8.3959319213349168</v>
      </c>
      <c r="BF11" s="1">
        <f t="shared" si="7"/>
        <v>-8.3957140791488882</v>
      </c>
      <c r="BG11" s="1">
        <f t="shared" si="7"/>
        <v>-8.3964664258609343</v>
      </c>
      <c r="BH11" s="1">
        <f t="shared" si="7"/>
        <v>-8.3938640989483222</v>
      </c>
      <c r="BI11" s="1">
        <f t="shared" si="7"/>
        <v>-8.4028181679244085</v>
      </c>
      <c r="BJ11" s="1">
        <f t="shared" si="7"/>
        <v>-8.3714240801248412</v>
      </c>
      <c r="BK11" s="1">
        <f t="shared" si="7"/>
        <v>-8.4752399543502772</v>
      </c>
      <c r="BL11" s="1">
        <f t="shared" si="8"/>
        <v>-7.9150817242652804</v>
      </c>
      <c r="BN11" s="1">
        <f t="shared" si="10"/>
        <v>26921.5216</v>
      </c>
      <c r="BO11" s="1">
        <f t="shared" si="11"/>
        <v>-0.60408588767662863</v>
      </c>
      <c r="BP11" s="1">
        <f t="shared" si="12"/>
        <v>0.53126186173914014</v>
      </c>
      <c r="BQ11" s="1">
        <f t="shared" si="13"/>
        <v>-1.350976747403368</v>
      </c>
      <c r="BR11" s="1">
        <f t="shared" si="14"/>
        <v>7.3879141525619925E-4</v>
      </c>
      <c r="BS11" s="1">
        <f t="shared" si="15"/>
        <v>1.2792036541936043</v>
      </c>
    </row>
    <row r="12" spans="1:75" ht="12.95" customHeight="1" x14ac:dyDescent="0.2">
      <c r="A12" t="s">
        <v>51</v>
      </c>
      <c r="B12"/>
      <c r="C12" s="43">
        <f ca="1">SLOPE(INDIRECT($E$9):INDIRECT($E$14),INDIRECT($D$9):INDIRECT($D$14))</f>
        <v>3.5982581508727804E-7</v>
      </c>
      <c r="D12" s="44">
        <f>AB4</f>
        <v>-8.9604349927122561E-6</v>
      </c>
      <c r="E12" s="29">
        <v>0.03</v>
      </c>
      <c r="F12" s="30">
        <v>1E-4</v>
      </c>
      <c r="Z12" s="2"/>
      <c r="AA12" s="46" t="s">
        <v>253</v>
      </c>
      <c r="AB12" s="38">
        <f>AB7*SIN(RADIANS(AB9))</f>
        <v>0.55887635692769799</v>
      </c>
      <c r="AE12" s="23"/>
      <c r="AW12" s="1">
        <v>-25000</v>
      </c>
      <c r="AX12" s="1">
        <f t="shared" si="0"/>
        <v>-0.1683906103762926</v>
      </c>
      <c r="AY12" s="1">
        <f t="shared" si="1"/>
        <v>-0.16332775781173839</v>
      </c>
      <c r="AZ12" s="1">
        <f t="shared" si="2"/>
        <v>-5.062852564554225E-3</v>
      </c>
      <c r="BA12" s="1">
        <f t="shared" si="3"/>
        <v>0.58493999521607054</v>
      </c>
      <c r="BB12" s="1">
        <f t="shared" si="4"/>
        <v>-0.79777356945267486</v>
      </c>
      <c r="BC12" s="1">
        <f t="shared" si="5"/>
        <v>-2.4032521885104274</v>
      </c>
      <c r="BD12" s="1">
        <f t="shared" si="6"/>
        <v>-2.5845879239332219</v>
      </c>
      <c r="BE12" s="1">
        <f t="shared" ref="BE12:BK21" si="16">$BL12+$AB$7*SIN(BF12)</f>
        <v>-8.1638740924122306</v>
      </c>
      <c r="BF12" s="1">
        <f t="shared" si="16"/>
        <v>-8.1638718828295467</v>
      </c>
      <c r="BG12" s="1">
        <f t="shared" si="16"/>
        <v>-8.1638847933907321</v>
      </c>
      <c r="BH12" s="1">
        <f t="shared" si="16"/>
        <v>-8.1638093497930413</v>
      </c>
      <c r="BI12" s="1">
        <f t="shared" si="16"/>
        <v>-8.1642499574962244</v>
      </c>
      <c r="BJ12" s="1">
        <f t="shared" si="16"/>
        <v>-8.1616680784838653</v>
      </c>
      <c r="BK12" s="1">
        <f t="shared" si="16"/>
        <v>-8.1765126811117792</v>
      </c>
      <c r="BL12" s="1">
        <f t="shared" si="8"/>
        <v>-7.6294005105949099</v>
      </c>
      <c r="BN12" s="1">
        <f t="shared" si="10"/>
        <v>27494.561600000001</v>
      </c>
      <c r="BO12" s="1">
        <f t="shared" si="11"/>
        <v>-0.54651353594782559</v>
      </c>
      <c r="BP12" s="1">
        <f t="shared" si="12"/>
        <v>0.58493999521607054</v>
      </c>
      <c r="BQ12" s="1">
        <f t="shared" si="13"/>
        <v>-0.87720012348426191</v>
      </c>
      <c r="BR12" s="1">
        <f t="shared" si="14"/>
        <v>9.2345573086435287E-4</v>
      </c>
      <c r="BS12" s="1">
        <f t="shared" si="15"/>
        <v>1.5989464969595739</v>
      </c>
    </row>
    <row r="13" spans="1:75" ht="12.95" customHeight="1" x14ac:dyDescent="0.3">
      <c r="A13" t="s">
        <v>53</v>
      </c>
      <c r="B13"/>
      <c r="C13" s="2" t="s">
        <v>54</v>
      </c>
      <c r="D13" s="44">
        <f>AB5</f>
        <v>-6.0485090851163403E-10</v>
      </c>
      <c r="E13" s="42">
        <v>-0.04</v>
      </c>
      <c r="F13" s="30">
        <v>1E-8</v>
      </c>
      <c r="Z13" s="2">
        <v>2.72</v>
      </c>
      <c r="AA13" s="47" t="s">
        <v>55</v>
      </c>
      <c r="AB13" s="48">
        <f>AB6*86400*300000/149600000</f>
        <v>2.336517075370069</v>
      </c>
      <c r="AC13" s="1" t="s">
        <v>56</v>
      </c>
      <c r="AE13" s="23"/>
      <c r="AW13" s="1">
        <v>-24500</v>
      </c>
      <c r="AX13" s="1">
        <f t="shared" si="0"/>
        <v>-0.15452681738511689</v>
      </c>
      <c r="AY13" s="1">
        <f t="shared" si="1"/>
        <v>-0.1528379153224316</v>
      </c>
      <c r="AZ13" s="1">
        <f t="shared" si="2"/>
        <v>-1.6889020626852844E-3</v>
      </c>
      <c r="BA13" s="1">
        <f t="shared" si="3"/>
        <v>0.66627261843931951</v>
      </c>
      <c r="BB13" s="1">
        <f t="shared" si="4"/>
        <v>-0.6653649224117022</v>
      </c>
      <c r="BC13" s="1">
        <f t="shared" si="5"/>
        <v>-2.2076411061376962</v>
      </c>
      <c r="BD13" s="1">
        <f t="shared" si="6"/>
        <v>-1.9834691501209873</v>
      </c>
      <c r="BE13" s="1">
        <f t="shared" si="16"/>
        <v>-7.9042167814167312</v>
      </c>
      <c r="BF13" s="1">
        <f t="shared" si="16"/>
        <v>-7.9042167818011739</v>
      </c>
      <c r="BG13" s="1">
        <f t="shared" si="16"/>
        <v>-7.9042167681589381</v>
      </c>
      <c r="BH13" s="1">
        <f t="shared" si="16"/>
        <v>-7.9042172522607261</v>
      </c>
      <c r="BI13" s="1">
        <f t="shared" si="16"/>
        <v>-7.9042000708055804</v>
      </c>
      <c r="BJ13" s="1">
        <f t="shared" si="16"/>
        <v>-7.9048063129123722</v>
      </c>
      <c r="BK13" s="1">
        <f t="shared" si="16"/>
        <v>-7.8334363877759188</v>
      </c>
      <c r="BL13" s="1">
        <f t="shared" si="8"/>
        <v>-7.3437192969245375</v>
      </c>
      <c r="BN13" s="1">
        <f t="shared" si="10"/>
        <v>28067.601600000002</v>
      </c>
      <c r="BO13" s="1">
        <f t="shared" si="11"/>
        <v>-0.45580719939411468</v>
      </c>
      <c r="BP13" s="1">
        <f t="shared" si="12"/>
        <v>0.66627261843931951</v>
      </c>
      <c r="BQ13" s="1">
        <f t="shared" si="13"/>
        <v>-0.29262260337434881</v>
      </c>
      <c r="BR13" s="1">
        <f t="shared" si="14"/>
        <v>1.1239767541999862E-3</v>
      </c>
      <c r="BS13" s="1">
        <f t="shared" si="15"/>
        <v>1.946144935512939</v>
      </c>
    </row>
    <row r="14" spans="1:75" ht="12.95" customHeight="1" x14ac:dyDescent="0.2">
      <c r="A14" s="35" t="s">
        <v>254</v>
      </c>
      <c r="B14"/>
      <c r="C14" s="96">
        <v>900</v>
      </c>
      <c r="D14" s="37" t="str">
        <f>"F"&amp;C14</f>
        <v>F900</v>
      </c>
      <c r="E14" s="38" t="str">
        <f>"G"&amp;C14</f>
        <v>G900</v>
      </c>
      <c r="Z14" s="2"/>
      <c r="AA14" s="47" t="s">
        <v>57</v>
      </c>
      <c r="AB14" s="38">
        <f>2*AB5*365.24/C8</f>
        <v>-3.8551540176041675E-7</v>
      </c>
      <c r="AC14" s="1" t="s">
        <v>58</v>
      </c>
      <c r="AE14" s="23"/>
      <c r="AW14" s="1">
        <v>-24000</v>
      </c>
      <c r="AX14" s="1">
        <f t="shared" si="0"/>
        <v>-0.14027855822629259</v>
      </c>
      <c r="AY14" s="1">
        <f t="shared" si="1"/>
        <v>-0.14265049828738061</v>
      </c>
      <c r="AZ14" s="1">
        <f t="shared" si="2"/>
        <v>2.3719400610880152E-3</v>
      </c>
      <c r="BA14" s="1">
        <f t="shared" si="3"/>
        <v>0.79677676922424268</v>
      </c>
      <c r="BB14" s="1">
        <f t="shared" si="4"/>
        <v>-0.44545112778553436</v>
      </c>
      <c r="BC14" s="1">
        <f t="shared" si="5"/>
        <v>-1.9413366407121093</v>
      </c>
      <c r="BD14" s="1">
        <f t="shared" si="6"/>
        <v>-1.461294522943851</v>
      </c>
      <c r="BE14" s="1">
        <f t="shared" si="16"/>
        <v>-7.6014411923169618</v>
      </c>
      <c r="BF14" s="1">
        <f t="shared" si="16"/>
        <v>-7.6014315786852293</v>
      </c>
      <c r="BG14" s="1">
        <f t="shared" si="16"/>
        <v>-7.6013630319191838</v>
      </c>
      <c r="BH14" s="1">
        <f t="shared" si="16"/>
        <v>-7.6008748088475633</v>
      </c>
      <c r="BI14" s="1">
        <f t="shared" si="16"/>
        <v>-7.5974237468859176</v>
      </c>
      <c r="BJ14" s="1">
        <f t="shared" si="16"/>
        <v>-7.5742145438960273</v>
      </c>
      <c r="BK14" s="1">
        <f t="shared" si="16"/>
        <v>-7.4506635307835243</v>
      </c>
      <c r="BL14" s="1">
        <f t="shared" si="8"/>
        <v>-7.0580380832541669</v>
      </c>
      <c r="BN14" s="1">
        <f t="shared" si="10"/>
        <v>28640.641600000003</v>
      </c>
      <c r="BO14" s="1">
        <f t="shared" si="11"/>
        <v>-0.30515559835485451</v>
      </c>
      <c r="BP14" s="1">
        <f t="shared" si="12"/>
        <v>0.79677676922424268</v>
      </c>
      <c r="BQ14" s="1">
        <f t="shared" si="13"/>
        <v>0.41096715496926028</v>
      </c>
      <c r="BR14" s="1">
        <f t="shared" si="14"/>
        <v>1.3230813124614728E-3</v>
      </c>
      <c r="BS14" s="1">
        <f t="shared" si="15"/>
        <v>2.2908907910212539</v>
      </c>
    </row>
    <row r="15" spans="1:75" ht="12.95" customHeight="1" x14ac:dyDescent="0.3">
      <c r="A15" s="49" t="s">
        <v>59</v>
      </c>
      <c r="B15"/>
      <c r="C15" s="44">
        <f ca="1">(C7+C11)+(C8+C12)*INT(MAX(F21:F3372))</f>
        <v>59464.470393449999</v>
      </c>
      <c r="D15" s="38">
        <f>+C7+INT(MAX(F21:F1587))*C8+D11+D12*INT(MAX(F21:F4022))+D13*INT(MAX(F21:F4049)^2)</f>
        <v>59464.4228834553</v>
      </c>
      <c r="E15" s="35" t="s">
        <v>60</v>
      </c>
      <c r="F15" s="32">
        <v>1</v>
      </c>
      <c r="Z15" s="2"/>
      <c r="AA15" s="46" t="s">
        <v>61</v>
      </c>
      <c r="AB15" s="50">
        <f>(AB10-AB2)/AD2</f>
        <v>-9057.3012211846617</v>
      </c>
      <c r="AC15" s="1" t="s">
        <v>62</v>
      </c>
      <c r="AE15" s="23"/>
      <c r="AW15" s="1">
        <v>-23500</v>
      </c>
      <c r="AX15" s="1">
        <f t="shared" si="0"/>
        <v>-0.12570259504335857</v>
      </c>
      <c r="AY15" s="1">
        <f t="shared" si="1"/>
        <v>-0.13276550670658541</v>
      </c>
      <c r="AZ15" s="1">
        <f t="shared" si="2"/>
        <v>7.0629116632268275E-3</v>
      </c>
      <c r="BA15" s="1">
        <f t="shared" si="3"/>
        <v>1.0217209727590617</v>
      </c>
      <c r="BB15" s="1">
        <f t="shared" si="4"/>
        <v>-5.2399948986198056E-2</v>
      </c>
      <c r="BC15" s="1">
        <f t="shared" si="5"/>
        <v>-1.5320825202622286</v>
      </c>
      <c r="BD15" s="1">
        <f t="shared" si="6"/>
        <v>-0.96201668864718759</v>
      </c>
      <c r="BE15" s="1">
        <f t="shared" si="16"/>
        <v>-7.2264406900737539</v>
      </c>
      <c r="BF15" s="1">
        <f t="shared" si="16"/>
        <v>-7.2258421939462547</v>
      </c>
      <c r="BG15" s="1">
        <f t="shared" si="16"/>
        <v>-7.2240296585666206</v>
      </c>
      <c r="BH15" s="1">
        <f t="shared" si="16"/>
        <v>-7.2185676858558816</v>
      </c>
      <c r="BI15" s="1">
        <f t="shared" si="16"/>
        <v>-7.2023470548723392</v>
      </c>
      <c r="BJ15" s="1">
        <f t="shared" si="16"/>
        <v>-7.1560769002207927</v>
      </c>
      <c r="BK15" s="1">
        <f t="shared" si="16"/>
        <v>-7.0360643778292538</v>
      </c>
      <c r="BL15" s="1">
        <f t="shared" si="8"/>
        <v>-6.7723568695837963</v>
      </c>
      <c r="BN15" s="1">
        <f t="shared" si="10"/>
        <v>29213.6816</v>
      </c>
      <c r="BO15" s="1">
        <f t="shared" si="11"/>
        <v>-3.5896503093703437E-2</v>
      </c>
      <c r="BP15" s="1">
        <f t="shared" si="12"/>
        <v>1.0217209727590617</v>
      </c>
      <c r="BQ15" s="1">
        <f t="shared" si="13"/>
        <v>1.2237344272114934</v>
      </c>
      <c r="BR15" s="1">
        <f t="shared" si="14"/>
        <v>1.4100112823037746E-3</v>
      </c>
      <c r="BS15" s="1">
        <f t="shared" si="15"/>
        <v>2.4414084239889431</v>
      </c>
    </row>
    <row r="16" spans="1:75" ht="12.95" customHeight="1" x14ac:dyDescent="0.3">
      <c r="A16" s="49" t="s">
        <v>63</v>
      </c>
      <c r="B16"/>
      <c r="C16" s="44">
        <f ca="1">+C8+C12</f>
        <v>1.1460803598258151</v>
      </c>
      <c r="D16" s="38">
        <f>+C8+D12+2*D13*MAX(F21:F895)</f>
        <v>1.146067537478247</v>
      </c>
      <c r="E16" s="35" t="s">
        <v>64</v>
      </c>
      <c r="F16" s="97">
        <f ca="1">NOW()+15018.5+$C$5/24</f>
        <v>60370.79610879629</v>
      </c>
      <c r="Z16" s="2"/>
      <c r="AA16" s="45" t="s">
        <v>65</v>
      </c>
      <c r="AB16" s="50">
        <f>365.24*AB8</f>
        <v>12603.190720227478</v>
      </c>
      <c r="AC16" s="1" t="s">
        <v>25</v>
      </c>
      <c r="AD16" s="38"/>
      <c r="AE16" s="23"/>
      <c r="AW16" s="1">
        <v>-23000</v>
      </c>
      <c r="AX16" s="1">
        <f t="shared" si="0"/>
        <v>-0.1114841692970739</v>
      </c>
      <c r="AY16" s="1">
        <f t="shared" si="1"/>
        <v>-0.12318294058004606</v>
      </c>
      <c r="AZ16" s="1">
        <f t="shared" si="2"/>
        <v>1.1698771282972158E-2</v>
      </c>
      <c r="BA16" s="1">
        <f t="shared" si="3"/>
        <v>1.3897505416889739</v>
      </c>
      <c r="BB16" s="1">
        <f t="shared" si="4"/>
        <v>0.62612265000859635</v>
      </c>
      <c r="BC16" s="1">
        <f t="shared" si="5"/>
        <v>-0.80308805669182781</v>
      </c>
      <c r="BD16" s="1">
        <f t="shared" si="6"/>
        <v>-0.42461443883874095</v>
      </c>
      <c r="BE16" s="1">
        <f t="shared" si="16"/>
        <v>-6.7260241280167357</v>
      </c>
      <c r="BF16" s="1">
        <f t="shared" si="16"/>
        <v>-6.7237938026982222</v>
      </c>
      <c r="BG16" s="1">
        <f t="shared" si="16"/>
        <v>-6.7194045189606717</v>
      </c>
      <c r="BH16" s="1">
        <f t="shared" si="16"/>
        <v>-6.7107924476615368</v>
      </c>
      <c r="BI16" s="1">
        <f t="shared" si="16"/>
        <v>-6.6939918746223066</v>
      </c>
      <c r="BJ16" s="1">
        <f t="shared" si="16"/>
        <v>-6.6615618524250566</v>
      </c>
      <c r="BK16" s="1">
        <f t="shared" si="16"/>
        <v>-6.6000890424150773</v>
      </c>
      <c r="BL16" s="1">
        <f t="shared" si="8"/>
        <v>-6.486675655913424</v>
      </c>
      <c r="BN16" s="1">
        <f t="shared" si="10"/>
        <v>29786.721600000001</v>
      </c>
      <c r="BO16" s="1">
        <f t="shared" si="11"/>
        <v>0.42892434206360325</v>
      </c>
      <c r="BP16" s="1">
        <f t="shared" si="12"/>
        <v>1.3897505416889739</v>
      </c>
      <c r="BQ16" s="1">
        <f t="shared" si="13"/>
        <v>2.0269528853919678</v>
      </c>
      <c r="BR16" s="1">
        <f t="shared" si="14"/>
        <v>9.5624623133012162E-4</v>
      </c>
      <c r="BS16" s="1">
        <f t="shared" si="15"/>
        <v>1.6557226412845625</v>
      </c>
    </row>
    <row r="17" spans="1:71" ht="12.95" customHeight="1" x14ac:dyDescent="0.3">
      <c r="A17" s="35" t="s">
        <v>66</v>
      </c>
      <c r="B17"/>
      <c r="C17">
        <f>COUNT(C21:C2030)</f>
        <v>341</v>
      </c>
      <c r="E17" s="35" t="s">
        <v>67</v>
      </c>
      <c r="F17" s="43">
        <f ca="1">ROUND(2*(F16-$C$7)/$C$8,0)/2+F15</f>
        <v>3687</v>
      </c>
      <c r="Z17" s="2">
        <v>1.7999999999999999E-2</v>
      </c>
      <c r="AA17" s="45" t="s">
        <v>68</v>
      </c>
      <c r="AB17" s="51">
        <f>AB13^3/AB8^2</f>
        <v>1.0712788458840484E-2</v>
      </c>
      <c r="AE17" s="23"/>
      <c r="AW17" s="1">
        <v>-22500</v>
      </c>
      <c r="AX17" s="1">
        <f t="shared" si="0"/>
        <v>-0.10051458622879093</v>
      </c>
      <c r="AY17" s="1">
        <f t="shared" si="1"/>
        <v>-0.11390279990776248</v>
      </c>
      <c r="AZ17" s="1">
        <f t="shared" si="2"/>
        <v>1.3388213678971542E-2</v>
      </c>
      <c r="BA17" s="1">
        <f t="shared" si="3"/>
        <v>1.5281067420555976</v>
      </c>
      <c r="BB17" s="1">
        <f t="shared" si="4"/>
        <v>0.96791004908323153</v>
      </c>
      <c r="BC17" s="1">
        <f t="shared" si="5"/>
        <v>0.34515769470447311</v>
      </c>
      <c r="BD17" s="1">
        <f t="shared" si="6"/>
        <v>0.17431283965012015</v>
      </c>
      <c r="BE17" s="1">
        <f t="shared" si="16"/>
        <v>-6.0988840886926559</v>
      </c>
      <c r="BF17" s="1">
        <f t="shared" si="16"/>
        <v>-6.100217890433572</v>
      </c>
      <c r="BG17" s="1">
        <f t="shared" si="16"/>
        <v>-6.1026343699288974</v>
      </c>
      <c r="BH17" s="1">
        <f t="shared" si="16"/>
        <v>-6.1070096587285008</v>
      </c>
      <c r="BI17" s="1">
        <f t="shared" si="16"/>
        <v>-6.1149229748737923</v>
      </c>
      <c r="BJ17" s="1">
        <f t="shared" si="16"/>
        <v>-6.1292086876712411</v>
      </c>
      <c r="BK17" s="1">
        <f t="shared" si="16"/>
        <v>-6.1549203955954566</v>
      </c>
      <c r="BL17" s="1">
        <f t="shared" si="8"/>
        <v>-6.2009944422430534</v>
      </c>
      <c r="BN17" s="1">
        <f t="shared" si="10"/>
        <v>30359.761600000002</v>
      </c>
      <c r="BO17" s="1">
        <f t="shared" si="11"/>
        <v>0.66306526520654541</v>
      </c>
      <c r="BP17" s="1">
        <f t="shared" si="12"/>
        <v>1.5281067420555976</v>
      </c>
      <c r="BQ17" s="1">
        <f t="shared" si="13"/>
        <v>2.3196691080143208</v>
      </c>
      <c r="BR17" s="1">
        <f t="shared" si="14"/>
        <v>-1.7803675772932017E-4</v>
      </c>
      <c r="BS17" s="1">
        <f t="shared" si="15"/>
        <v>-0.30826734903132291</v>
      </c>
    </row>
    <row r="18" spans="1:71" ht="12.95" customHeight="1" x14ac:dyDescent="0.3">
      <c r="A18" s="24" t="s">
        <v>69</v>
      </c>
      <c r="B18" s="1"/>
      <c r="C18" s="52">
        <f ca="1">+C15</f>
        <v>59464.470393449999</v>
      </c>
      <c r="D18" s="53">
        <f ca="1">C16</f>
        <v>1.1460803598258151</v>
      </c>
      <c r="E18" s="35" t="s">
        <v>70</v>
      </c>
      <c r="F18" s="38">
        <f ca="1">ROUND(2*(F16-$C$15)/$C$16,0)/2+F15</f>
        <v>792</v>
      </c>
      <c r="Z18" s="2"/>
      <c r="AA18" s="54" t="s">
        <v>71</v>
      </c>
      <c r="AB18" s="55">
        <f>2*PI()/(AB8*365.2422)*AD2</f>
        <v>5.713624273407425E-4</v>
      </c>
      <c r="AC18" s="56" t="s">
        <v>72</v>
      </c>
      <c r="AD18" s="56"/>
      <c r="AE18" s="57"/>
      <c r="AW18" s="1">
        <v>-22000</v>
      </c>
      <c r="AX18" s="1">
        <f t="shared" si="0"/>
        <v>-9.440397688468867E-2</v>
      </c>
      <c r="AY18" s="1">
        <f t="shared" si="1"/>
        <v>-0.10492508468973477</v>
      </c>
      <c r="AZ18" s="1">
        <f t="shared" si="2"/>
        <v>1.0521107805046098E-2</v>
      </c>
      <c r="BA18" s="1">
        <f t="shared" si="3"/>
        <v>1.1625573724031804</v>
      </c>
      <c r="BB18" s="1">
        <f t="shared" si="4"/>
        <v>0.37556539091534402</v>
      </c>
      <c r="BC18" s="1">
        <f t="shared" si="5"/>
        <v>1.2769273434068065</v>
      </c>
      <c r="BD18" s="1">
        <f t="shared" si="6"/>
        <v>0.74215856377570377</v>
      </c>
      <c r="BE18" s="1">
        <f t="shared" si="16"/>
        <v>-5.5334789674694687</v>
      </c>
      <c r="BF18" s="1">
        <f t="shared" si="16"/>
        <v>-5.5349011370952352</v>
      </c>
      <c r="BG18" s="1">
        <f t="shared" si="16"/>
        <v>-5.5383534923925355</v>
      </c>
      <c r="BH18" s="1">
        <f t="shared" si="16"/>
        <v>-5.5466888910976957</v>
      </c>
      <c r="BI18" s="1">
        <f t="shared" si="16"/>
        <v>-5.5665599807390844</v>
      </c>
      <c r="BJ18" s="1">
        <f t="shared" si="16"/>
        <v>-5.6126111090838835</v>
      </c>
      <c r="BK18" s="1">
        <f t="shared" si="16"/>
        <v>-5.7134865200546567</v>
      </c>
      <c r="BL18" s="1">
        <f t="shared" si="8"/>
        <v>-5.9153132285726819</v>
      </c>
      <c r="BN18" s="1">
        <f t="shared" si="10"/>
        <v>30932.801600000003</v>
      </c>
      <c r="BO18" s="1">
        <f t="shared" si="11"/>
        <v>0.25728048362092026</v>
      </c>
      <c r="BP18" s="1">
        <f t="shared" si="12"/>
        <v>1.1625573724031804</v>
      </c>
      <c r="BQ18" s="1">
        <f t="shared" si="13"/>
        <v>1.8229085180935483</v>
      </c>
      <c r="BR18" s="1">
        <f t="shared" si="14"/>
        <v>-1.0911109704985981E-3</v>
      </c>
      <c r="BS18" s="1">
        <f t="shared" si="15"/>
        <v>-1.8892384396596096</v>
      </c>
    </row>
    <row r="19" spans="1:71" ht="12.95" customHeight="1" x14ac:dyDescent="0.2">
      <c r="A19" s="24" t="s">
        <v>73</v>
      </c>
      <c r="B19" s="1"/>
      <c r="C19" s="58">
        <f>+D15</f>
        <v>59464.4228834553</v>
      </c>
      <c r="D19" s="6">
        <f>+D16</f>
        <v>1.146067537478247</v>
      </c>
      <c r="E19" s="35" t="s">
        <v>74</v>
      </c>
      <c r="F19" s="59">
        <f ca="1">+$C$15+$C$16*F18-15018.5-$C$5/24</f>
        <v>45354.061871765378</v>
      </c>
      <c r="AA19" s="60"/>
      <c r="AC19" s="60"/>
      <c r="AW19" s="1">
        <v>-21500</v>
      </c>
      <c r="AX19" s="1">
        <f t="shared" si="0"/>
        <v>-9.0078975883408255E-2</v>
      </c>
      <c r="AY19" s="1">
        <f t="shared" si="1"/>
        <v>-9.6249794925962862E-2</v>
      </c>
      <c r="AZ19" s="1">
        <f t="shared" si="2"/>
        <v>6.1708190425546015E-3</v>
      </c>
      <c r="BA19" s="1">
        <f t="shared" si="3"/>
        <v>0.87689620181284345</v>
      </c>
      <c r="BB19" s="1">
        <f t="shared" si="4"/>
        <v>-0.1296506087477057</v>
      </c>
      <c r="BC19" s="1">
        <f t="shared" si="5"/>
        <v>1.7919506978298485</v>
      </c>
      <c r="BD19" s="1">
        <f t="shared" si="6"/>
        <v>1.2497949291462123</v>
      </c>
      <c r="BE19" s="1">
        <f t="shared" si="16"/>
        <v>-5.1128470875079266</v>
      </c>
      <c r="BF19" s="1">
        <f t="shared" si="16"/>
        <v>-5.1129355564811219</v>
      </c>
      <c r="BG19" s="1">
        <f t="shared" si="16"/>
        <v>-5.1133396524460384</v>
      </c>
      <c r="BH19" s="1">
        <f t="shared" si="16"/>
        <v>-5.1151805484924733</v>
      </c>
      <c r="BI19" s="1">
        <f t="shared" si="16"/>
        <v>-5.1234682909673639</v>
      </c>
      <c r="BJ19" s="1">
        <f t="shared" si="16"/>
        <v>-5.158985422511047</v>
      </c>
      <c r="BK19" s="1">
        <f t="shared" si="16"/>
        <v>-5.288412757182881</v>
      </c>
      <c r="BL19" s="1">
        <f t="shared" si="8"/>
        <v>-5.6296320149023105</v>
      </c>
      <c r="BN19" s="1">
        <f t="shared" si="10"/>
        <v>31505.8416</v>
      </c>
      <c r="BO19" s="1">
        <f t="shared" si="11"/>
        <v>-8.8816946734784005E-2</v>
      </c>
      <c r="BP19" s="1">
        <f t="shared" si="12"/>
        <v>0.87689620181284345</v>
      </c>
      <c r="BQ19" s="1">
        <f t="shared" si="13"/>
        <v>1.0691686469452895</v>
      </c>
      <c r="BR19" s="1">
        <f t="shared" si="14"/>
        <v>-1.2917323420358845E-3</v>
      </c>
      <c r="BS19" s="1">
        <f t="shared" si="15"/>
        <v>-2.236610629265837</v>
      </c>
    </row>
    <row r="20" spans="1:71" ht="12.95" customHeight="1" x14ac:dyDescent="0.2">
      <c r="A20" s="39" t="s">
        <v>75</v>
      </c>
      <c r="B20" s="39" t="s">
        <v>76</v>
      </c>
      <c r="C20" s="39" t="s">
        <v>77</v>
      </c>
      <c r="D20" s="39" t="s">
        <v>78</v>
      </c>
      <c r="E20" s="39" t="s">
        <v>79</v>
      </c>
      <c r="F20" s="39" t="s">
        <v>4</v>
      </c>
      <c r="G20" s="39" t="s">
        <v>80</v>
      </c>
      <c r="H20" s="9" t="s">
        <v>81</v>
      </c>
      <c r="I20" s="9" t="s">
        <v>82</v>
      </c>
      <c r="J20" s="9" t="s">
        <v>83</v>
      </c>
      <c r="K20" s="9" t="s">
        <v>84</v>
      </c>
      <c r="L20" s="9" t="s">
        <v>85</v>
      </c>
      <c r="M20" s="9" t="s">
        <v>86</v>
      </c>
      <c r="N20" s="9" t="s">
        <v>87</v>
      </c>
      <c r="O20" s="9" t="s">
        <v>88</v>
      </c>
      <c r="P20" s="9" t="s">
        <v>89</v>
      </c>
      <c r="Q20" s="39" t="s">
        <v>90</v>
      </c>
      <c r="S20" s="61" t="s">
        <v>91</v>
      </c>
      <c r="Z20" s="39" t="s">
        <v>4</v>
      </c>
      <c r="AA20" s="9" t="s">
        <v>92</v>
      </c>
      <c r="AB20" s="9" t="s">
        <v>93</v>
      </c>
      <c r="AC20" s="9" t="s">
        <v>94</v>
      </c>
      <c r="AD20" s="9" t="s">
        <v>95</v>
      </c>
      <c r="AE20" s="9" t="s">
        <v>96</v>
      </c>
      <c r="AF20" s="9" t="s">
        <v>97</v>
      </c>
      <c r="AG20" s="11"/>
      <c r="AH20" s="9" t="s">
        <v>98</v>
      </c>
      <c r="AI20" s="9" t="s">
        <v>8</v>
      </c>
      <c r="AJ20" s="9" t="s">
        <v>9</v>
      </c>
      <c r="AK20" s="9" t="s">
        <v>99</v>
      </c>
      <c r="AL20" s="9" t="s">
        <v>10</v>
      </c>
      <c r="AM20" s="9" t="s">
        <v>11</v>
      </c>
      <c r="AN20" s="39" t="s">
        <v>12</v>
      </c>
      <c r="AO20" s="39" t="s">
        <v>13</v>
      </c>
      <c r="AP20" s="39" t="s">
        <v>14</v>
      </c>
      <c r="AQ20" s="39" t="s">
        <v>15</v>
      </c>
      <c r="AR20" s="39" t="s">
        <v>16</v>
      </c>
      <c r="AS20" s="39" t="s">
        <v>17</v>
      </c>
      <c r="AT20" s="39" t="s">
        <v>18</v>
      </c>
      <c r="AU20" s="39" t="s">
        <v>19</v>
      </c>
      <c r="AV20" s="62"/>
      <c r="AW20" s="1">
        <v>-21000</v>
      </c>
      <c r="AX20" s="1">
        <f t="shared" si="0"/>
        <v>-8.5900271844697326E-2</v>
      </c>
      <c r="AY20" s="1">
        <f t="shared" si="1"/>
        <v>-8.7876930616446802E-2</v>
      </c>
      <c r="AZ20" s="1">
        <f t="shared" si="2"/>
        <v>1.9766587717494738E-3</v>
      </c>
      <c r="BA20" s="1">
        <f t="shared" si="3"/>
        <v>0.71378639817996836</v>
      </c>
      <c r="BB20" s="1">
        <f t="shared" si="4"/>
        <v>-0.42959531107203591</v>
      </c>
      <c r="BC20" s="1">
        <f t="shared" si="5"/>
        <v>2.1059786708815458</v>
      </c>
      <c r="BD20" s="1">
        <f t="shared" si="6"/>
        <v>1.7554529688518716</v>
      </c>
      <c r="BE20" s="1">
        <f t="shared" si="16"/>
        <v>-4.7841913961164755</v>
      </c>
      <c r="BF20" s="1">
        <f t="shared" si="16"/>
        <v>-4.7841914160103638</v>
      </c>
      <c r="BG20" s="1">
        <f t="shared" si="16"/>
        <v>-4.7841919101280075</v>
      </c>
      <c r="BH20" s="1">
        <f t="shared" si="16"/>
        <v>-4.784204181765249</v>
      </c>
      <c r="BI20" s="1">
        <f t="shared" si="16"/>
        <v>-4.7845082847302267</v>
      </c>
      <c r="BJ20" s="1">
        <f t="shared" si="16"/>
        <v>-4.7916731612003547</v>
      </c>
      <c r="BK20" s="1">
        <f t="shared" si="16"/>
        <v>-4.8909982944211885</v>
      </c>
      <c r="BL20" s="1">
        <f t="shared" si="8"/>
        <v>-5.343950801231939</v>
      </c>
      <c r="BN20" s="1">
        <f t="shared" si="10"/>
        <v>32078.881600000001</v>
      </c>
      <c r="BO20" s="1">
        <f t="shared" si="11"/>
        <v>-0.29429359591551607</v>
      </c>
      <c r="BP20" s="1">
        <f t="shared" si="12"/>
        <v>0.71378639817996836</v>
      </c>
      <c r="BQ20" s="1">
        <f t="shared" si="13"/>
        <v>0.34247991553306412</v>
      </c>
      <c r="BR20" s="1">
        <f t="shared" si="14"/>
        <v>-1.1932408062084573E-3</v>
      </c>
      <c r="BS20" s="1">
        <f t="shared" si="15"/>
        <v>-2.0660743588979771</v>
      </c>
    </row>
    <row r="21" spans="1:71" ht="12.95" customHeight="1" x14ac:dyDescent="0.2">
      <c r="A21" s="38" t="s">
        <v>100</v>
      </c>
      <c r="B21" s="44" t="s">
        <v>101</v>
      </c>
      <c r="C21" s="63">
        <v>25544.338</v>
      </c>
      <c r="D21" s="63" t="s">
        <v>82</v>
      </c>
      <c r="E21" s="64">
        <f t="shared" ref="E21:E84" si="17">+(C21-C$7)/C$8</f>
        <v>-26701.647005444647</v>
      </c>
      <c r="F21" s="1">
        <f t="shared" ref="F21:F26" si="18">ROUND(2*E21,0)/2</f>
        <v>-26701.5</v>
      </c>
      <c r="G21" s="1">
        <f t="shared" ref="G21:G84" si="19">+C21-(C$7+F21*C$8)</f>
        <v>-0.16848000000027241</v>
      </c>
      <c r="I21" s="1">
        <f t="shared" ref="I21:I52" si="20">G21</f>
        <v>-0.16848000000027241</v>
      </c>
      <c r="P21" s="1">
        <f t="shared" ref="P21:P84" si="21">+D$11+D$12*F21+D$13*F21^2</f>
        <v>-0.20129037393941235</v>
      </c>
      <c r="Q21" s="131">
        <f t="shared" ref="Q21:Q84" si="22">+C21-15018.5</f>
        <v>10525.838</v>
      </c>
      <c r="S21" s="2">
        <v>0.1</v>
      </c>
      <c r="Z21" s="1">
        <f t="shared" ref="Z21:Z84" si="23">F21</f>
        <v>-26701.5</v>
      </c>
      <c r="AA21" s="1">
        <f t="shared" ref="AA21:AA84" si="24">AB$3+AB$4*Z21+AB$5*Z21^2+AH21</f>
        <v>-0.21336245588813635</v>
      </c>
      <c r="AB21" s="1">
        <f t="shared" ref="AB21:AB84" si="25">IF(S21&lt;&gt;0,G21-AH21,-9999)</f>
        <v>-0.15640791805154841</v>
      </c>
      <c r="AC21" s="1">
        <f t="shared" ref="AC21:AC84" si="26">+G21-P21</f>
        <v>3.2810373939139936E-2</v>
      </c>
      <c r="AD21" s="1">
        <f t="shared" ref="AD21:AD84" si="27">IF(S21&lt;&gt;0,G21-AA21,-9999)</f>
        <v>4.4882455887863937E-2</v>
      </c>
      <c r="AE21" s="1">
        <f t="shared" ref="AE21:AE84" si="28">+(G21-AA21)^2*S21</f>
        <v>2.0144348465260523E-4</v>
      </c>
      <c r="AF21" s="1">
        <f t="shared" ref="AF21:AF84" si="29">IF(S21&lt;&gt;0,G21-P21,-9999)</f>
        <v>3.2810373939139936E-2</v>
      </c>
      <c r="AG21" s="2"/>
      <c r="AH21" s="1">
        <f t="shared" ref="AH21:AH84" si="30">$AB$6*($AB$11/AI21*AJ21+$AB$12)</f>
        <v>-1.2072081948724002E-2</v>
      </c>
      <c r="AI21" s="1">
        <f t="shared" ref="AI21:AI84" si="31">1+$AB$7*COS(AL21)</f>
        <v>0.46198249392977642</v>
      </c>
      <c r="AJ21" s="1">
        <f t="shared" ref="AJ21:AJ84" si="32">SIN(AL21+RADIANS($AB$9))</f>
        <v>-0.98059421384358325</v>
      </c>
      <c r="AK21" s="1">
        <f t="shared" ref="AK21:AK84" si="33">$AB$7*SIN(AL21)</f>
        <v>-0.15965189404487759</v>
      </c>
      <c r="AL21" s="1">
        <f t="shared" ref="AL21:AL84" si="34">2*ATAN(AM21)</f>
        <v>-2.853128372198408</v>
      </c>
      <c r="AM21" s="1">
        <f t="shared" ref="AM21:AM84" si="35">SQRT((1+$AB$7)/(1-$AB$7))*TAN(AN21/2)</f>
        <v>-6.8851232168795979</v>
      </c>
      <c r="AN21" s="1">
        <f t="shared" ref="AN21:AT30" si="36">$AU21+$AB$7*SIN(AO21)</f>
        <v>-8.889979170753314</v>
      </c>
      <c r="AO21" s="1">
        <f t="shared" si="36"/>
        <v>-8.8850489131345718</v>
      </c>
      <c r="AP21" s="1">
        <f t="shared" si="36"/>
        <v>-8.8952587505381082</v>
      </c>
      <c r="AQ21" s="1">
        <f t="shared" si="36"/>
        <v>-8.8740459512627954</v>
      </c>
      <c r="AR21" s="1">
        <f t="shared" si="36"/>
        <v>-8.9178286449018724</v>
      </c>
      <c r="AS21" s="1">
        <f t="shared" si="36"/>
        <v>-8.8261277176567194</v>
      </c>
      <c r="AT21" s="1">
        <f t="shared" si="36"/>
        <v>-9.0131214118205492</v>
      </c>
      <c r="AU21" s="1">
        <f t="shared" ref="AU21:AU84" si="37">RADIANS($AB$9)+$AB$18*(F21-AB$15)</f>
        <v>-8.6015736807151839</v>
      </c>
      <c r="AW21" s="1">
        <v>-20500</v>
      </c>
      <c r="AX21" s="1">
        <f t="shared" si="0"/>
        <v>-8.1528627722784533E-2</v>
      </c>
      <c r="AY21" s="1">
        <f t="shared" si="1"/>
        <v>-7.9806491761186482E-2</v>
      </c>
      <c r="AZ21" s="1">
        <f t="shared" si="2"/>
        <v>-1.7221359615980545E-3</v>
      </c>
      <c r="BA21" s="1">
        <f t="shared" si="3"/>
        <v>0.61519912431761659</v>
      </c>
      <c r="BB21" s="1">
        <f t="shared" si="4"/>
        <v>-0.61657415475579314</v>
      </c>
      <c r="BC21" s="1">
        <f t="shared" si="5"/>
        <v>2.3263179388969668</v>
      </c>
      <c r="BD21" s="1">
        <f t="shared" si="6"/>
        <v>2.3157522393174923</v>
      </c>
      <c r="BE21" s="1">
        <f t="shared" si="16"/>
        <v>-4.5086694374229888</v>
      </c>
      <c r="BF21" s="1">
        <f t="shared" si="16"/>
        <v>-4.5086690045991311</v>
      </c>
      <c r="BG21" s="1">
        <f t="shared" si="16"/>
        <v>-4.508672816730579</v>
      </c>
      <c r="BH21" s="1">
        <f t="shared" si="16"/>
        <v>-4.5086392434901006</v>
      </c>
      <c r="BI21" s="1">
        <f t="shared" si="16"/>
        <v>-4.5089351090618468</v>
      </c>
      <c r="BJ21" s="1">
        <f t="shared" si="16"/>
        <v>-4.5063422029719593</v>
      </c>
      <c r="BK21" s="1">
        <f t="shared" si="16"/>
        <v>-4.5303002509062527</v>
      </c>
      <c r="BL21" s="1">
        <f t="shared" si="8"/>
        <v>-5.0582695875615684</v>
      </c>
      <c r="BN21" s="1">
        <f t="shared" si="10"/>
        <v>32651.921600000001</v>
      </c>
      <c r="BO21" s="1">
        <f t="shared" si="11"/>
        <v>-0.42238316032556861</v>
      </c>
      <c r="BP21" s="1">
        <f t="shared" si="12"/>
        <v>0.61519912431761659</v>
      </c>
      <c r="BQ21" s="1">
        <f t="shared" si="13"/>
        <v>-0.29838077623410147</v>
      </c>
      <c r="BR21" s="1">
        <f t="shared" si="14"/>
        <v>-1.0362314558588831E-3</v>
      </c>
      <c r="BS21" s="1">
        <f t="shared" si="15"/>
        <v>-1.7942155763482512</v>
      </c>
    </row>
    <row r="22" spans="1:71" ht="12.95" customHeight="1" x14ac:dyDescent="0.2">
      <c r="A22" s="38" t="s">
        <v>100</v>
      </c>
      <c r="B22" s="44" t="s">
        <v>102</v>
      </c>
      <c r="C22" s="63">
        <v>25862.332999999999</v>
      </c>
      <c r="D22" s="63" t="s">
        <v>82</v>
      </c>
      <c r="E22" s="64">
        <f t="shared" si="17"/>
        <v>-26424.183826608965</v>
      </c>
      <c r="F22" s="1">
        <f t="shared" si="18"/>
        <v>-26424</v>
      </c>
      <c r="G22" s="1">
        <f t="shared" si="19"/>
        <v>-0.21068000000377651</v>
      </c>
      <c r="I22" s="1">
        <f t="shared" si="20"/>
        <v>-0.21068000000377651</v>
      </c>
      <c r="P22" s="1">
        <f t="shared" si="21"/>
        <v>-0.19485998522400258</v>
      </c>
      <c r="Q22" s="131">
        <f t="shared" si="22"/>
        <v>10843.832999999999</v>
      </c>
      <c r="S22" s="2">
        <v>0.1</v>
      </c>
      <c r="Z22" s="1">
        <f t="shared" si="23"/>
        <v>-26424</v>
      </c>
      <c r="AA22" s="1">
        <f t="shared" si="24"/>
        <v>-0.20621326525923672</v>
      </c>
      <c r="AB22" s="1">
        <f t="shared" si="25"/>
        <v>-0.19932671996854237</v>
      </c>
      <c r="AC22" s="1">
        <f t="shared" si="26"/>
        <v>-1.5820014779773933E-2</v>
      </c>
      <c r="AD22" s="1">
        <f t="shared" si="27"/>
        <v>-4.4667347445397909E-3</v>
      </c>
      <c r="AE22" s="1">
        <f t="shared" si="28"/>
        <v>1.9951719278078953E-6</v>
      </c>
      <c r="AF22" s="1">
        <f t="shared" si="29"/>
        <v>-1.5820014779773933E-2</v>
      </c>
      <c r="AG22" s="2"/>
      <c r="AH22" s="1">
        <f t="shared" si="30"/>
        <v>-1.1353280035234153E-2</v>
      </c>
      <c r="AI22" s="1">
        <f t="shared" si="31"/>
        <v>0.47278199671668442</v>
      </c>
      <c r="AJ22" s="1">
        <f t="shared" si="32"/>
        <v>-0.96673094486251676</v>
      </c>
      <c r="AK22" s="1">
        <f t="shared" si="33"/>
        <v>-0.19233497114173922</v>
      </c>
      <c r="AL22" s="1">
        <f t="shared" si="34"/>
        <v>-2.7917845151611944</v>
      </c>
      <c r="AM22" s="1">
        <f t="shared" si="35"/>
        <v>-5.6589992608165778</v>
      </c>
      <c r="AN22" s="1">
        <f t="shared" si="36"/>
        <v>-8.7813030479434353</v>
      </c>
      <c r="AO22" s="1">
        <f t="shared" si="36"/>
        <v>-8.7777995024104278</v>
      </c>
      <c r="AP22" s="1">
        <f t="shared" si="36"/>
        <v>-8.7856006626990162</v>
      </c>
      <c r="AQ22" s="1">
        <f t="shared" si="36"/>
        <v>-8.7681669332783621</v>
      </c>
      <c r="AR22" s="1">
        <f t="shared" si="36"/>
        <v>-8.8068208512681441</v>
      </c>
      <c r="AS22" s="1">
        <f t="shared" si="36"/>
        <v>-8.719496885037902</v>
      </c>
      <c r="AT22" s="1">
        <f t="shared" si="36"/>
        <v>-8.9096488988013132</v>
      </c>
      <c r="AU22" s="1">
        <f t="shared" si="37"/>
        <v>-8.4430206071281262</v>
      </c>
      <c r="AW22" s="1">
        <v>-20000</v>
      </c>
      <c r="AX22" s="1">
        <f t="shared" si="0"/>
        <v>-7.6916201547569923E-2</v>
      </c>
      <c r="AY22" s="1">
        <f t="shared" si="1"/>
        <v>-7.203847836018204E-2</v>
      </c>
      <c r="AZ22" s="1">
        <f t="shared" si="2"/>
        <v>-4.8777231873878791E-3</v>
      </c>
      <c r="BA22" s="1">
        <f t="shared" si="3"/>
        <v>0.5515102500507445</v>
      </c>
      <c r="BB22" s="1">
        <f t="shared" si="4"/>
        <v>-0.74112820010061553</v>
      </c>
      <c r="BC22" s="1">
        <f t="shared" si="5"/>
        <v>2.4966833556789862</v>
      </c>
      <c r="BD22" s="1">
        <f t="shared" si="6"/>
        <v>2.9929738943795341</v>
      </c>
      <c r="BE22" s="1">
        <f t="shared" ref="BE22:BK31" si="38">$BL22+$AB$7*SIN(BF22)</f>
        <v>-4.2662900476934666</v>
      </c>
      <c r="BF22" s="1">
        <f t="shared" si="38"/>
        <v>-4.2663481879103928</v>
      </c>
      <c r="BG22" s="1">
        <f t="shared" si="38"/>
        <v>-4.2661081009593511</v>
      </c>
      <c r="BH22" s="1">
        <f t="shared" si="38"/>
        <v>-4.2671003075030578</v>
      </c>
      <c r="BI22" s="1">
        <f t="shared" si="38"/>
        <v>-4.2630130474441446</v>
      </c>
      <c r="BJ22" s="1">
        <f t="shared" si="38"/>
        <v>-4.2800814200090587</v>
      </c>
      <c r="BK22" s="1">
        <f t="shared" si="38"/>
        <v>-4.2123995056126216</v>
      </c>
      <c r="BL22" s="1">
        <f t="shared" si="8"/>
        <v>-4.7725883738911969</v>
      </c>
      <c r="BN22" s="1">
        <f t="shared" si="10"/>
        <v>33224.961600000002</v>
      </c>
      <c r="BO22" s="1">
        <f t="shared" ref="BO22:BO67" si="39">(1-AB$7^2)*SIN(BC22+RADIANS(AB$9))</f>
        <v>-0.50770871427279396</v>
      </c>
      <c r="BP22" s="1">
        <f t="shared" si="12"/>
        <v>0.5515102500507445</v>
      </c>
      <c r="BQ22" s="1">
        <f t="shared" si="13"/>
        <v>-0.84512423139768633</v>
      </c>
      <c r="BR22" s="1">
        <f t="shared" si="14"/>
        <v>-8.7455143871305427E-4</v>
      </c>
      <c r="BS22" s="1">
        <f t="shared" si="15"/>
        <v>-1.5142696207346404</v>
      </c>
    </row>
    <row r="23" spans="1:71" ht="12.95" customHeight="1" x14ac:dyDescent="0.2">
      <c r="A23" s="38" t="s">
        <v>103</v>
      </c>
      <c r="B23" s="44" t="s">
        <v>102</v>
      </c>
      <c r="C23" s="63">
        <v>25862.337</v>
      </c>
      <c r="D23" s="63" t="s">
        <v>82</v>
      </c>
      <c r="E23" s="64">
        <f t="shared" si="17"/>
        <v>-26424.180336451209</v>
      </c>
      <c r="F23" s="1">
        <f t="shared" si="18"/>
        <v>-26424</v>
      </c>
      <c r="G23" s="1">
        <f t="shared" si="19"/>
        <v>-0.20668000000296161</v>
      </c>
      <c r="I23" s="1">
        <f t="shared" si="20"/>
        <v>-0.20668000000296161</v>
      </c>
      <c r="P23" s="1">
        <f t="shared" si="21"/>
        <v>-0.19485998522400258</v>
      </c>
      <c r="Q23" s="131">
        <f t="shared" si="22"/>
        <v>10843.837</v>
      </c>
      <c r="S23" s="2">
        <v>0.1</v>
      </c>
      <c r="Z23" s="1">
        <f t="shared" si="23"/>
        <v>-26424</v>
      </c>
      <c r="AA23" s="1">
        <f t="shared" si="24"/>
        <v>-0.20621326525923672</v>
      </c>
      <c r="AB23" s="1">
        <f t="shared" si="25"/>
        <v>-0.19532671996772746</v>
      </c>
      <c r="AC23" s="1">
        <f t="shared" si="26"/>
        <v>-1.1820014778959026E-2</v>
      </c>
      <c r="AD23" s="1">
        <f t="shared" si="27"/>
        <v>-4.6673474372488366E-4</v>
      </c>
      <c r="AE23" s="1">
        <f t="shared" si="28"/>
        <v>2.1784132099993282E-8</v>
      </c>
      <c r="AF23" s="1">
        <f t="shared" si="29"/>
        <v>-1.1820014778959026E-2</v>
      </c>
      <c r="AG23" s="2"/>
      <c r="AH23" s="1">
        <f t="shared" si="30"/>
        <v>-1.1353280035234153E-2</v>
      </c>
      <c r="AI23" s="1">
        <f t="shared" si="31"/>
        <v>0.47278199671668442</v>
      </c>
      <c r="AJ23" s="1">
        <f t="shared" si="32"/>
        <v>-0.96673094486251676</v>
      </c>
      <c r="AK23" s="1">
        <f t="shared" si="33"/>
        <v>-0.19233497114173922</v>
      </c>
      <c r="AL23" s="1">
        <f t="shared" si="34"/>
        <v>-2.7917845151611944</v>
      </c>
      <c r="AM23" s="1">
        <f t="shared" si="35"/>
        <v>-5.6589992608165778</v>
      </c>
      <c r="AN23" s="1">
        <f t="shared" si="36"/>
        <v>-8.7813030479434353</v>
      </c>
      <c r="AO23" s="1">
        <f t="shared" si="36"/>
        <v>-8.7777995024104278</v>
      </c>
      <c r="AP23" s="1">
        <f t="shared" si="36"/>
        <v>-8.7856006626990162</v>
      </c>
      <c r="AQ23" s="1">
        <f t="shared" si="36"/>
        <v>-8.7681669332783621</v>
      </c>
      <c r="AR23" s="1">
        <f t="shared" si="36"/>
        <v>-8.8068208512681441</v>
      </c>
      <c r="AS23" s="1">
        <f t="shared" si="36"/>
        <v>-8.719496885037902</v>
      </c>
      <c r="AT23" s="1">
        <f t="shared" si="36"/>
        <v>-8.9096488988013132</v>
      </c>
      <c r="AU23" s="1">
        <f t="shared" si="37"/>
        <v>-8.4430206071281262</v>
      </c>
      <c r="AW23" s="1">
        <v>-19500</v>
      </c>
      <c r="AX23" s="1">
        <f t="shared" si="0"/>
        <v>-7.2079940131469983E-2</v>
      </c>
      <c r="AY23" s="1">
        <f t="shared" si="1"/>
        <v>-6.4572890413433393E-2</v>
      </c>
      <c r="AZ23" s="1">
        <f t="shared" si="2"/>
        <v>-7.5070497180365842E-3</v>
      </c>
      <c r="BA23" s="1">
        <f t="shared" si="3"/>
        <v>0.50854639592072748</v>
      </c>
      <c r="BB23" s="1">
        <f t="shared" si="4"/>
        <v>-0.82813259365192959</v>
      </c>
      <c r="BC23" s="1">
        <f t="shared" si="5"/>
        <v>2.6377020426070041</v>
      </c>
      <c r="BD23" s="1">
        <f t="shared" si="6"/>
        <v>3.884776110228354</v>
      </c>
      <c r="BE23" s="1">
        <f t="shared" si="38"/>
        <v>-4.0456335464862638</v>
      </c>
      <c r="BF23" s="1">
        <f t="shared" si="38"/>
        <v>-4.0463836104221276</v>
      </c>
      <c r="BG23" s="1">
        <f t="shared" si="38"/>
        <v>-4.0442233945672221</v>
      </c>
      <c r="BH23" s="1">
        <f t="shared" si="38"/>
        <v>-4.0504610775144858</v>
      </c>
      <c r="BI23" s="1">
        <f t="shared" si="38"/>
        <v>-4.0325817882333155</v>
      </c>
      <c r="BJ23" s="1">
        <f t="shared" si="38"/>
        <v>-4.0849823571883856</v>
      </c>
      <c r="BK23" s="1">
        <f t="shared" si="38"/>
        <v>-3.9399077801076263</v>
      </c>
      <c r="BL23" s="1">
        <f t="shared" si="8"/>
        <v>-4.4869071602208255</v>
      </c>
      <c r="BN23" s="1">
        <f t="shared" si="10"/>
        <v>33798.001600000003</v>
      </c>
      <c r="BO23" s="1">
        <f t="shared" si="39"/>
        <v>-0.56731093799066745</v>
      </c>
      <c r="BP23" s="1">
        <f t="shared" si="12"/>
        <v>0.50854639592072748</v>
      </c>
      <c r="BQ23" s="1">
        <f t="shared" si="13"/>
        <v>-1.3006866891143603</v>
      </c>
      <c r="BR23" s="1">
        <f t="shared" si="14"/>
        <v>-7.1956330320945277E-4</v>
      </c>
      <c r="BS23" s="1">
        <f t="shared" si="15"/>
        <v>-1.2459105342608117</v>
      </c>
    </row>
    <row r="24" spans="1:71" ht="12.95" customHeight="1" x14ac:dyDescent="0.2">
      <c r="A24" s="38" t="s">
        <v>104</v>
      </c>
      <c r="B24" s="44" t="s">
        <v>102</v>
      </c>
      <c r="C24" s="63">
        <v>25924.258000000002</v>
      </c>
      <c r="D24" s="63" t="s">
        <v>82</v>
      </c>
      <c r="E24" s="64">
        <f t="shared" si="17"/>
        <v>-26370.15182186235</v>
      </c>
      <c r="F24" s="1">
        <f t="shared" si="18"/>
        <v>-26370</v>
      </c>
      <c r="G24" s="1">
        <f t="shared" si="19"/>
        <v>-0.17399999999906868</v>
      </c>
      <c r="I24" s="1">
        <f t="shared" si="20"/>
        <v>-0.17399999999906868</v>
      </c>
      <c r="P24" s="1">
        <f t="shared" si="21"/>
        <v>-0.19361949377495502</v>
      </c>
      <c r="Q24" s="131">
        <f t="shared" si="22"/>
        <v>10905.758000000002</v>
      </c>
      <c r="S24" s="2">
        <v>0.1</v>
      </c>
      <c r="Z24" s="1">
        <f t="shared" si="23"/>
        <v>-26370</v>
      </c>
      <c r="AA24" s="1">
        <f t="shared" si="24"/>
        <v>-0.20481474986442344</v>
      </c>
      <c r="AB24" s="1">
        <f t="shared" si="25"/>
        <v>-0.16280474390960026</v>
      </c>
      <c r="AC24" s="1">
        <f t="shared" si="26"/>
        <v>1.9619493775886343E-2</v>
      </c>
      <c r="AD24" s="1">
        <f t="shared" si="27"/>
        <v>3.0814749865354762E-2</v>
      </c>
      <c r="AE24" s="1">
        <f t="shared" si="28"/>
        <v>9.4954880926438146E-5</v>
      </c>
      <c r="AF24" s="1">
        <f t="shared" si="29"/>
        <v>1.9619493775886343E-2</v>
      </c>
      <c r="AG24" s="2"/>
      <c r="AH24" s="1">
        <f t="shared" si="30"/>
        <v>-1.1195256089468407E-2</v>
      </c>
      <c r="AI24" s="1">
        <f t="shared" si="31"/>
        <v>0.47518463746765716</v>
      </c>
      <c r="AJ24" s="1">
        <f t="shared" si="32"/>
        <v>-0.96351551882491315</v>
      </c>
      <c r="AK24" s="1">
        <f t="shared" si="33"/>
        <v>-0.19879738267941402</v>
      </c>
      <c r="AL24" s="1">
        <f t="shared" si="34"/>
        <v>-2.7794991058466554</v>
      </c>
      <c r="AM24" s="1">
        <f t="shared" si="35"/>
        <v>-5.462953305178341</v>
      </c>
      <c r="AN24" s="1">
        <f t="shared" si="36"/>
        <v>-8.7598497429889282</v>
      </c>
      <c r="AO24" s="1">
        <f t="shared" si="36"/>
        <v>-8.7566362101093045</v>
      </c>
      <c r="AP24" s="1">
        <f t="shared" si="36"/>
        <v>-8.7639100621867314</v>
      </c>
      <c r="AQ24" s="1">
        <f t="shared" si="36"/>
        <v>-8.7473854508764113</v>
      </c>
      <c r="AR24" s="1">
        <f t="shared" si="36"/>
        <v>-8.7846245006019252</v>
      </c>
      <c r="AS24" s="1">
        <f t="shared" si="36"/>
        <v>-8.6990582280879956</v>
      </c>
      <c r="AT24" s="1">
        <f t="shared" si="36"/>
        <v>-8.8881913840258697</v>
      </c>
      <c r="AU24" s="1">
        <f t="shared" si="37"/>
        <v>-8.4121670360517271</v>
      </c>
      <c r="AW24" s="1">
        <v>-19000</v>
      </c>
      <c r="AX24" s="1">
        <f t="shared" si="0"/>
        <v>-6.7047161592013862E-2</v>
      </c>
      <c r="AY24" s="1">
        <f t="shared" si="1"/>
        <v>-5.7409727920940568E-2</v>
      </c>
      <c r="AZ24" s="1">
        <f t="shared" si="2"/>
        <v>-9.637433671073295E-3</v>
      </c>
      <c r="BA24" s="1">
        <f t="shared" si="3"/>
        <v>0.4790493974038178</v>
      </c>
      <c r="BB24" s="1">
        <f t="shared" si="4"/>
        <v>-0.8905705524347719</v>
      </c>
      <c r="BC24" s="1">
        <f t="shared" si="5"/>
        <v>2.7605321131207035</v>
      </c>
      <c r="BD24" s="1">
        <f t="shared" si="6"/>
        <v>5.1848455243608695</v>
      </c>
      <c r="BE24" s="1">
        <f t="shared" si="38"/>
        <v>-3.8394250348628081</v>
      </c>
      <c r="BF24" s="1">
        <f t="shared" si="38"/>
        <v>-3.8422042045570839</v>
      </c>
      <c r="BG24" s="1">
        <f t="shared" si="38"/>
        <v>-3.8357436958216766</v>
      </c>
      <c r="BH24" s="1">
        <f t="shared" si="38"/>
        <v>-3.8508165481963337</v>
      </c>
      <c r="BI24" s="1">
        <f t="shared" si="38"/>
        <v>-3.8159391809932255</v>
      </c>
      <c r="BJ24" s="1">
        <f t="shared" si="38"/>
        <v>-3.8983043548422138</v>
      </c>
      <c r="BK24" s="1">
        <f t="shared" si="38"/>
        <v>-3.7117559318876965</v>
      </c>
      <c r="BL24" s="1">
        <f t="shared" si="8"/>
        <v>-4.201225946550454</v>
      </c>
      <c r="BN24" s="1">
        <f t="shared" si="10"/>
        <v>34371.041599999997</v>
      </c>
      <c r="BO24" s="1">
        <f t="shared" si="39"/>
        <v>-0.61008396399500908</v>
      </c>
      <c r="BP24" s="1">
        <f t="shared" si="12"/>
        <v>0.4790493974038178</v>
      </c>
      <c r="BQ24" s="1">
        <f t="shared" si="13"/>
        <v>-1.669801341939972</v>
      </c>
      <c r="BR24" s="1">
        <f t="shared" si="14"/>
        <v>-5.7147663170384127E-4</v>
      </c>
      <c r="BS24" s="1">
        <f t="shared" si="15"/>
        <v>-0.98950120489461402</v>
      </c>
    </row>
    <row r="25" spans="1:71" ht="12.95" customHeight="1" x14ac:dyDescent="0.2">
      <c r="A25" s="38" t="s">
        <v>100</v>
      </c>
      <c r="B25" s="44" t="s">
        <v>102</v>
      </c>
      <c r="C25" s="63">
        <v>26192.383000000002</v>
      </c>
      <c r="D25" s="63" t="s">
        <v>82</v>
      </c>
      <c r="E25" s="64">
        <f t="shared" si="17"/>
        <v>-26136.202184838756</v>
      </c>
      <c r="F25" s="1">
        <f t="shared" si="18"/>
        <v>-26136</v>
      </c>
      <c r="G25" s="1">
        <f t="shared" si="19"/>
        <v>-0.23171999999976833</v>
      </c>
      <c r="I25" s="1">
        <f t="shared" si="20"/>
        <v>-0.23171999999976833</v>
      </c>
      <c r="P25" s="1">
        <f t="shared" si="21"/>
        <v>-0.18828479294150874</v>
      </c>
      <c r="Q25" s="131">
        <f t="shared" si="22"/>
        <v>11173.883000000002</v>
      </c>
      <c r="S25" s="2">
        <v>0.1</v>
      </c>
      <c r="Z25" s="1">
        <f t="shared" si="23"/>
        <v>-26136</v>
      </c>
      <c r="AA25" s="1">
        <f t="shared" si="24"/>
        <v>-0.19872571107097931</v>
      </c>
      <c r="AB25" s="1">
        <f t="shared" si="25"/>
        <v>-0.22127908187029777</v>
      </c>
      <c r="AC25" s="1">
        <f t="shared" si="26"/>
        <v>-4.3435207058259595E-2</v>
      </c>
      <c r="AD25" s="1">
        <f t="shared" si="27"/>
        <v>-3.2994288928789028E-2</v>
      </c>
      <c r="AE25" s="1">
        <f t="shared" si="28"/>
        <v>1.0886231019164104E-4</v>
      </c>
      <c r="AF25" s="1">
        <f t="shared" si="29"/>
        <v>-4.3435207058259595E-2</v>
      </c>
      <c r="AG25" s="2"/>
      <c r="AH25" s="1">
        <f t="shared" si="30"/>
        <v>-1.0440918129470568E-2</v>
      </c>
      <c r="AI25" s="1">
        <f t="shared" si="31"/>
        <v>0.48685274196595674</v>
      </c>
      <c r="AJ25" s="1">
        <f t="shared" si="32"/>
        <v>-0.94742090624260866</v>
      </c>
      <c r="AK25" s="1">
        <f t="shared" si="33"/>
        <v>-0.22722556124319035</v>
      </c>
      <c r="AL25" s="1">
        <f t="shared" si="34"/>
        <v>-2.7247359131215476</v>
      </c>
      <c r="AM25" s="1">
        <f t="shared" si="35"/>
        <v>-4.7281331747759303</v>
      </c>
      <c r="AN25" s="1">
        <f t="shared" si="36"/>
        <v>-8.6655900735374409</v>
      </c>
      <c r="AO25" s="1">
        <f t="shared" si="36"/>
        <v>-8.663559473229844</v>
      </c>
      <c r="AP25" s="1">
        <f t="shared" si="36"/>
        <v>-8.6685453078419652</v>
      </c>
      <c r="AQ25" s="1">
        <f t="shared" si="36"/>
        <v>-8.6562606910330633</v>
      </c>
      <c r="AR25" s="1">
        <f t="shared" si="36"/>
        <v>-8.6862767987006393</v>
      </c>
      <c r="AS25" s="1">
        <f t="shared" si="36"/>
        <v>-8.6113225146896006</v>
      </c>
      <c r="AT25" s="1">
        <f t="shared" si="36"/>
        <v>-8.7898668688643777</v>
      </c>
      <c r="AU25" s="1">
        <f t="shared" si="37"/>
        <v>-8.2784682280539919</v>
      </c>
      <c r="AW25" s="1">
        <v>-18500</v>
      </c>
      <c r="AX25" s="1">
        <f t="shared" si="0"/>
        <v>-6.1836199070425521E-2</v>
      </c>
      <c r="AY25" s="1">
        <f t="shared" si="1"/>
        <v>-5.0548990882703537E-2</v>
      </c>
      <c r="AZ25" s="1">
        <f t="shared" si="2"/>
        <v>-1.1287208187721987E-2</v>
      </c>
      <c r="BA25" s="1">
        <f t="shared" si="3"/>
        <v>0.45911980512139472</v>
      </c>
      <c r="BB25" s="1">
        <f t="shared" si="4"/>
        <v>-0.93551125006148839</v>
      </c>
      <c r="BC25" s="1">
        <f t="shared" si="5"/>
        <v>2.871637478013974</v>
      </c>
      <c r="BD25" s="1">
        <f t="shared" si="6"/>
        <v>7.3635900905756371</v>
      </c>
      <c r="BE25" s="1">
        <f t="shared" si="38"/>
        <v>-3.6431267039343167</v>
      </c>
      <c r="BF25" s="1">
        <f t="shared" si="38"/>
        <v>-3.6484314161537279</v>
      </c>
      <c r="BG25" s="1">
        <f t="shared" si="38"/>
        <v>-3.6376519205095468</v>
      </c>
      <c r="BH25" s="1">
        <f t="shared" si="38"/>
        <v>-3.6596245966132228</v>
      </c>
      <c r="BI25" s="1">
        <f t="shared" si="38"/>
        <v>-3.6151090848270671</v>
      </c>
      <c r="BJ25" s="1">
        <f t="shared" si="38"/>
        <v>-3.706502718703014</v>
      </c>
      <c r="BK25" s="1">
        <f t="shared" si="38"/>
        <v>-3.5232806192798818</v>
      </c>
      <c r="BL25" s="1">
        <f t="shared" si="8"/>
        <v>-3.9155447328800834</v>
      </c>
      <c r="BN25" s="1">
        <f t="shared" si="10"/>
        <v>34944.081600000005</v>
      </c>
      <c r="BO25" s="1">
        <f t="shared" si="39"/>
        <v>-0.6408705186119904</v>
      </c>
      <c r="BP25" s="1">
        <f t="shared" si="12"/>
        <v>0.45911980512139472</v>
      </c>
      <c r="BQ25" s="1">
        <f t="shared" si="13"/>
        <v>-1.9556446271774997</v>
      </c>
      <c r="BR25" s="1">
        <f t="shared" si="14"/>
        <v>-4.277133191426288E-4</v>
      </c>
      <c r="BS25" s="1">
        <f t="shared" si="15"/>
        <v>-0.74057769147844066</v>
      </c>
    </row>
    <row r="26" spans="1:71" ht="12.95" customHeight="1" x14ac:dyDescent="0.2">
      <c r="A26" s="38" t="s">
        <v>104</v>
      </c>
      <c r="B26" s="44" t="s">
        <v>101</v>
      </c>
      <c r="C26" s="63">
        <v>26352.276000000002</v>
      </c>
      <c r="D26" s="63" t="s">
        <v>82</v>
      </c>
      <c r="E26" s="64">
        <f t="shared" si="17"/>
        <v>-25996.689236353483</v>
      </c>
      <c r="F26" s="1">
        <f t="shared" si="18"/>
        <v>-25996.5</v>
      </c>
      <c r="G26" s="1">
        <f t="shared" si="19"/>
        <v>-0.21687999999994645</v>
      </c>
      <c r="I26" s="1">
        <f t="shared" si="20"/>
        <v>-0.21687999999994645</v>
      </c>
      <c r="P26" s="1">
        <f t="shared" si="21"/>
        <v>-0.1851360052196685</v>
      </c>
      <c r="Q26" s="131">
        <f t="shared" si="22"/>
        <v>11333.776000000002</v>
      </c>
      <c r="S26" s="2">
        <v>0.1</v>
      </c>
      <c r="Z26" s="1">
        <f t="shared" si="23"/>
        <v>-25996.5</v>
      </c>
      <c r="AA26" s="1">
        <f t="shared" si="24"/>
        <v>-0.19507259708157215</v>
      </c>
      <c r="AB26" s="1">
        <f t="shared" si="25"/>
        <v>-0.20694340813804279</v>
      </c>
      <c r="AC26" s="1">
        <f t="shared" si="26"/>
        <v>-3.1743994780277951E-2</v>
      </c>
      <c r="AD26" s="1">
        <f t="shared" si="27"/>
        <v>-2.1807402918374297E-2</v>
      </c>
      <c r="AE26" s="1">
        <f t="shared" si="28"/>
        <v>4.7556282204431979E-5</v>
      </c>
      <c r="AF26" s="1">
        <f t="shared" si="29"/>
        <v>-3.1743994780277951E-2</v>
      </c>
      <c r="AG26" s="2"/>
      <c r="AH26" s="1">
        <f t="shared" si="30"/>
        <v>-9.9365918619036629E-3</v>
      </c>
      <c r="AI26" s="1">
        <f t="shared" si="31"/>
        <v>0.4948681719360053</v>
      </c>
      <c r="AJ26" s="1">
        <f t="shared" si="32"/>
        <v>-0.93600344422432036</v>
      </c>
      <c r="AK26" s="1">
        <f t="shared" si="33"/>
        <v>-0.24452689092790328</v>
      </c>
      <c r="AL26" s="1">
        <f t="shared" si="34"/>
        <v>-2.6907576740967318</v>
      </c>
      <c r="AM26" s="1">
        <f t="shared" si="35"/>
        <v>-4.3608180689434271</v>
      </c>
      <c r="AN26" s="1">
        <f t="shared" si="36"/>
        <v>-8.6082898312220806</v>
      </c>
      <c r="AO26" s="1">
        <f t="shared" si="36"/>
        <v>-8.6068556629918476</v>
      </c>
      <c r="AP26" s="1">
        <f t="shared" si="36"/>
        <v>-8.6105858049480375</v>
      </c>
      <c r="AQ26" s="1">
        <f t="shared" si="36"/>
        <v>-8.6008529057653647</v>
      </c>
      <c r="AR26" s="1">
        <f t="shared" si="36"/>
        <v>-8.6260416441276906</v>
      </c>
      <c r="AS26" s="1">
        <f t="shared" si="36"/>
        <v>-8.5593722274804875</v>
      </c>
      <c r="AT26" s="1">
        <f t="shared" si="36"/>
        <v>-8.7269412996624727</v>
      </c>
      <c r="AU26" s="1">
        <f t="shared" si="37"/>
        <v>-8.1987631694399603</v>
      </c>
      <c r="AW26" s="1">
        <v>-18000</v>
      </c>
      <c r="AX26" s="1">
        <f t="shared" si="0"/>
        <v>-5.6457317238627687E-2</v>
      </c>
      <c r="AY26" s="1">
        <f t="shared" si="1"/>
        <v>-4.3990679298722357E-2</v>
      </c>
      <c r="AZ26" s="1">
        <f t="shared" si="2"/>
        <v>-1.2466637939905332E-2</v>
      </c>
      <c r="BA26" s="1">
        <f t="shared" si="3"/>
        <v>0.44657046548282531</v>
      </c>
      <c r="BB26" s="1">
        <f t="shared" si="4"/>
        <v>-0.96695365374673492</v>
      </c>
      <c r="BC26" s="1">
        <f t="shared" si="5"/>
        <v>2.9749321344226898</v>
      </c>
      <c r="BD26" s="1">
        <f t="shared" si="6"/>
        <v>11.972653015931662</v>
      </c>
      <c r="BE26" s="1">
        <f t="shared" si="38"/>
        <v>-3.4541170264232659</v>
      </c>
      <c r="BF26" s="1">
        <f t="shared" si="38"/>
        <v>-3.4601100934339124</v>
      </c>
      <c r="BG26" s="1">
        <f t="shared" si="38"/>
        <v>-3.4488861193856986</v>
      </c>
      <c r="BH26" s="1">
        <f t="shared" si="38"/>
        <v>-3.4699406886767208</v>
      </c>
      <c r="BI26" s="1">
        <f t="shared" si="38"/>
        <v>-3.430560555668364</v>
      </c>
      <c r="BJ26" s="1">
        <f t="shared" si="38"/>
        <v>-3.5046497272817732</v>
      </c>
      <c r="BK26" s="1">
        <f t="shared" si="38"/>
        <v>-3.3666023128346114</v>
      </c>
      <c r="BL26" s="1">
        <f t="shared" si="8"/>
        <v>-3.629863519209712</v>
      </c>
      <c r="BN26" s="1">
        <f t="shared" si="10"/>
        <v>35517.121599999999</v>
      </c>
      <c r="BO26" s="1">
        <f t="shared" si="39"/>
        <v>-0.66241008807718615</v>
      </c>
      <c r="BP26" s="1">
        <f t="shared" si="12"/>
        <v>0.44657046548282531</v>
      </c>
      <c r="BQ26" s="1">
        <f t="shared" si="13"/>
        <v>-2.1599950227429567</v>
      </c>
      <c r="BR26" s="1">
        <f t="shared" si="14"/>
        <v>-2.8736407197281087E-4</v>
      </c>
      <c r="BS26" s="1">
        <f t="shared" si="15"/>
        <v>-0.49756556906403365</v>
      </c>
    </row>
    <row r="27" spans="1:71" ht="12.95" customHeight="1" x14ac:dyDescent="0.2">
      <c r="A27" s="38" t="s">
        <v>105</v>
      </c>
      <c r="B27" s="44" t="s">
        <v>102</v>
      </c>
      <c r="C27" s="63">
        <v>26591.286</v>
      </c>
      <c r="D27" s="63" t="s">
        <v>82</v>
      </c>
      <c r="E27" s="64">
        <f t="shared" si="17"/>
        <v>-25788.143585090049</v>
      </c>
      <c r="F27" s="1">
        <f t="shared" ref="F27:F90" si="40">ROUND(2*E27,0)/2</f>
        <v>-25788</v>
      </c>
      <c r="G27" s="1">
        <f t="shared" si="19"/>
        <v>-0.16456000000107451</v>
      </c>
      <c r="I27" s="1">
        <f t="shared" si="20"/>
        <v>-0.16456000000107451</v>
      </c>
      <c r="P27" s="1">
        <f t="shared" si="21"/>
        <v>-0.18047363937537436</v>
      </c>
      <c r="Q27" s="131">
        <f t="shared" si="22"/>
        <v>11572.786</v>
      </c>
      <c r="S27" s="2">
        <v>0.1</v>
      </c>
      <c r="Z27" s="1">
        <f t="shared" si="23"/>
        <v>-25788</v>
      </c>
      <c r="AA27" s="1">
        <f t="shared" si="24"/>
        <v>-0.18957850074836233</v>
      </c>
      <c r="AB27" s="1">
        <f t="shared" si="25"/>
        <v>-0.15545513862808655</v>
      </c>
      <c r="AC27" s="1">
        <f t="shared" si="26"/>
        <v>1.5913639374299848E-2</v>
      </c>
      <c r="AD27" s="1">
        <f t="shared" si="27"/>
        <v>2.5018500747287814E-2</v>
      </c>
      <c r="AE27" s="1">
        <f t="shared" si="28"/>
        <v>6.2592537964204094E-5</v>
      </c>
      <c r="AF27" s="1">
        <f t="shared" si="29"/>
        <v>1.5913639374299848E-2</v>
      </c>
      <c r="AG27" s="2"/>
      <c r="AH27" s="1">
        <f t="shared" si="30"/>
        <v>-9.1048613729879657E-3</v>
      </c>
      <c r="AI27" s="1">
        <f t="shared" si="31"/>
        <v>0.50852526780568663</v>
      </c>
      <c r="AJ27" s="1">
        <f t="shared" si="32"/>
        <v>-0.91605131553330121</v>
      </c>
      <c r="AK27" s="1">
        <f t="shared" si="33"/>
        <v>-0.27093200572222503</v>
      </c>
      <c r="AL27" s="1">
        <f t="shared" si="34"/>
        <v>-2.6377800201822241</v>
      </c>
      <c r="AM27" s="1">
        <f t="shared" si="35"/>
        <v>-3.8854035927765063</v>
      </c>
      <c r="AN27" s="1">
        <f t="shared" si="36"/>
        <v>-8.5208639816610017</v>
      </c>
      <c r="AO27" s="1">
        <f t="shared" si="36"/>
        <v>-8.5201131266983463</v>
      </c>
      <c r="AP27" s="1">
        <f t="shared" si="36"/>
        <v>-8.5222752718426964</v>
      </c>
      <c r="AQ27" s="1">
        <f t="shared" si="36"/>
        <v>-8.51603301903444</v>
      </c>
      <c r="AR27" s="1">
        <f t="shared" si="36"/>
        <v>-8.5339225091983586</v>
      </c>
      <c r="AS27" s="1">
        <f t="shared" si="36"/>
        <v>-8.4815004526673832</v>
      </c>
      <c r="AT27" s="1">
        <f t="shared" si="36"/>
        <v>-8.626612063778289</v>
      </c>
      <c r="AU27" s="1">
        <f t="shared" si="37"/>
        <v>-8.0796341033394157</v>
      </c>
      <c r="AW27" s="1">
        <v>-17500</v>
      </c>
      <c r="AX27" s="1">
        <f t="shared" si="0"/>
        <v>-5.0922834514695314E-2</v>
      </c>
      <c r="AY27" s="1">
        <f t="shared" si="1"/>
        <v>-3.7734793168996972E-2</v>
      </c>
      <c r="AZ27" s="1">
        <f t="shared" si="2"/>
        <v>-1.3188041345698341E-2</v>
      </c>
      <c r="BA27" s="1">
        <f t="shared" si="3"/>
        <v>0.44010295577958802</v>
      </c>
      <c r="BB27" s="1">
        <f t="shared" si="4"/>
        <v>-0.98731695064272496</v>
      </c>
      <c r="BC27" s="1">
        <f t="shared" si="5"/>
        <v>3.0732942219572013</v>
      </c>
      <c r="BD27" s="1">
        <f t="shared" si="6"/>
        <v>29.271865338653782</v>
      </c>
      <c r="BE27" s="1">
        <f t="shared" si="38"/>
        <v>-3.2702927810383251</v>
      </c>
      <c r="BF27" s="1">
        <f t="shared" si="38"/>
        <v>-3.2736382076378505</v>
      </c>
      <c r="BG27" s="1">
        <f t="shared" si="38"/>
        <v>-3.2676270773370293</v>
      </c>
      <c r="BH27" s="1">
        <f t="shared" si="38"/>
        <v>-3.2784314253663851</v>
      </c>
      <c r="BI27" s="1">
        <f t="shared" si="38"/>
        <v>-3.2590224427474785</v>
      </c>
      <c r="BJ27" s="1">
        <f t="shared" si="38"/>
        <v>-3.2939256653068223</v>
      </c>
      <c r="BK27" s="1">
        <f t="shared" si="38"/>
        <v>-3.2312640115318967</v>
      </c>
      <c r="BL27" s="1">
        <f t="shared" si="8"/>
        <v>-3.3441823055393405</v>
      </c>
      <c r="BN27" s="1">
        <f t="shared" si="10"/>
        <v>36090.161599999999</v>
      </c>
      <c r="BO27" s="1">
        <f t="shared" si="39"/>
        <v>-0.6763599327653449</v>
      </c>
      <c r="BP27" s="1">
        <f t="shared" si="12"/>
        <v>0.44010295577958802</v>
      </c>
      <c r="BQ27" s="1">
        <f t="shared" si="13"/>
        <v>-2.2849868427840971</v>
      </c>
      <c r="BR27" s="1">
        <f t="shared" si="14"/>
        <v>-1.5083297912763622E-4</v>
      </c>
      <c r="BS27" s="1">
        <f t="shared" si="15"/>
        <v>-0.26116451015618497</v>
      </c>
    </row>
    <row r="28" spans="1:71" ht="12.95" customHeight="1" x14ac:dyDescent="0.2">
      <c r="A28" s="38" t="s">
        <v>105</v>
      </c>
      <c r="B28" s="44" t="s">
        <v>102</v>
      </c>
      <c r="C28" s="63">
        <v>26592.422999999999</v>
      </c>
      <c r="D28" s="63" t="s">
        <v>82</v>
      </c>
      <c r="E28" s="64">
        <f t="shared" si="17"/>
        <v>-25787.151507748153</v>
      </c>
      <c r="F28" s="1">
        <f t="shared" si="40"/>
        <v>-25787</v>
      </c>
      <c r="G28" s="1">
        <f t="shared" si="19"/>
        <v>-0.17364000000088708</v>
      </c>
      <c r="I28" s="1">
        <f t="shared" si="20"/>
        <v>-0.17364000000088708</v>
      </c>
      <c r="P28" s="1">
        <f t="shared" si="21"/>
        <v>-0.18045140462476061</v>
      </c>
      <c r="Q28" s="131">
        <f t="shared" si="22"/>
        <v>11573.922999999999</v>
      </c>
      <c r="S28" s="2">
        <v>0.1</v>
      </c>
      <c r="Z28" s="1">
        <f t="shared" si="23"/>
        <v>-25787</v>
      </c>
      <c r="AA28" s="1">
        <f t="shared" si="24"/>
        <v>-0.18955204801050224</v>
      </c>
      <c r="AB28" s="1">
        <f t="shared" si="25"/>
        <v>-0.16453935661514546</v>
      </c>
      <c r="AC28" s="1">
        <f t="shared" si="26"/>
        <v>6.8114046238735293E-3</v>
      </c>
      <c r="AD28" s="1">
        <f t="shared" si="27"/>
        <v>1.5912048009615154E-2</v>
      </c>
      <c r="AE28" s="1">
        <f t="shared" si="28"/>
        <v>2.5319327186029761E-5</v>
      </c>
      <c r="AF28" s="1">
        <f t="shared" si="29"/>
        <v>6.8114046238735293E-3</v>
      </c>
      <c r="AG28" s="2"/>
      <c r="AH28" s="1">
        <f t="shared" si="30"/>
        <v>-9.1006433857416195E-3</v>
      </c>
      <c r="AI28" s="1">
        <f t="shared" si="31"/>
        <v>0.50859602683611094</v>
      </c>
      <c r="AJ28" s="1">
        <f t="shared" si="32"/>
        <v>-0.91594656440222366</v>
      </c>
      <c r="AK28" s="1">
        <f t="shared" si="33"/>
        <v>-0.27106032404039437</v>
      </c>
      <c r="AL28" s="1">
        <f t="shared" si="34"/>
        <v>-2.6375189130552901</v>
      </c>
      <c r="AM28" s="1">
        <f t="shared" si="35"/>
        <v>-3.8833032208874312</v>
      </c>
      <c r="AN28" s="1">
        <f t="shared" si="36"/>
        <v>-8.5204390328509234</v>
      </c>
      <c r="AO28" s="1">
        <f t="shared" si="36"/>
        <v>-8.5196908242855294</v>
      </c>
      <c r="AP28" s="1">
        <f t="shared" si="36"/>
        <v>-8.5218465136198791</v>
      </c>
      <c r="AQ28" s="1">
        <f t="shared" si="36"/>
        <v>-8.5156195557760714</v>
      </c>
      <c r="AR28" s="1">
        <f t="shared" si="36"/>
        <v>-8.5334748966619767</v>
      </c>
      <c r="AS28" s="1">
        <f t="shared" si="36"/>
        <v>-8.48112479247267</v>
      </c>
      <c r="AT28" s="1">
        <f t="shared" si="36"/>
        <v>-8.6261123554288215</v>
      </c>
      <c r="AU28" s="1">
        <f t="shared" si="37"/>
        <v>-8.0790627409120752</v>
      </c>
      <c r="AW28" s="1">
        <v>-17000</v>
      </c>
      <c r="AX28" s="1">
        <f t="shared" si="0"/>
        <v>-4.524568850609878E-2</v>
      </c>
      <c r="AY28" s="1">
        <f t="shared" si="1"/>
        <v>-3.1781332493527437E-2</v>
      </c>
      <c r="AZ28" s="1">
        <f t="shared" si="2"/>
        <v>-1.346435601257134E-2</v>
      </c>
      <c r="BA28" s="1">
        <f t="shared" si="3"/>
        <v>0.43901375219022709</v>
      </c>
      <c r="BB28" s="1">
        <f t="shared" si="4"/>
        <v>-0.99800437831085709</v>
      </c>
      <c r="BC28" s="1">
        <f t="shared" si="5"/>
        <v>-3.113641687978927</v>
      </c>
      <c r="BD28" s="1">
        <f t="shared" si="6"/>
        <v>-71.549220042471362</v>
      </c>
      <c r="BE28" s="1">
        <f t="shared" si="38"/>
        <v>-3.0888789014220195</v>
      </c>
      <c r="BF28" s="1">
        <f t="shared" si="38"/>
        <v>-3.0874366161567788</v>
      </c>
      <c r="BG28" s="1">
        <f t="shared" si="38"/>
        <v>-3.0900101900687584</v>
      </c>
      <c r="BH28" s="1">
        <f t="shared" si="38"/>
        <v>-3.0854177255739121</v>
      </c>
      <c r="BI28" s="1">
        <f t="shared" si="38"/>
        <v>-3.0936120721355183</v>
      </c>
      <c r="BJ28" s="1">
        <f t="shared" si="38"/>
        <v>-3.0789882624486133</v>
      </c>
      <c r="BK28" s="1">
        <f t="shared" si="38"/>
        <v>-3.1050788893397194</v>
      </c>
      <c r="BL28" s="1">
        <f t="shared" si="8"/>
        <v>-3.058501091868969</v>
      </c>
      <c r="BN28" s="1">
        <f t="shared" si="10"/>
        <v>36663.2016</v>
      </c>
      <c r="BO28" s="1">
        <f t="shared" si="39"/>
        <v>-0.68368133837308487</v>
      </c>
      <c r="BP28" s="1">
        <f t="shared" si="12"/>
        <v>0.43901375219022709</v>
      </c>
      <c r="BQ28" s="1">
        <f t="shared" si="13"/>
        <v>-2.3328616834615583</v>
      </c>
      <c r="BR28" s="1">
        <f t="shared" si="14"/>
        <v>-1.6411735734241847E-5</v>
      </c>
      <c r="BS28" s="1">
        <f t="shared" si="15"/>
        <v>-2.8416616502807641E-2</v>
      </c>
    </row>
    <row r="29" spans="1:71" ht="12.95" customHeight="1" x14ac:dyDescent="0.2">
      <c r="A29" s="38" t="s">
        <v>105</v>
      </c>
      <c r="B29" s="44" t="s">
        <v>102</v>
      </c>
      <c r="C29" s="63">
        <v>26599.294999999998</v>
      </c>
      <c r="D29" s="63" t="s">
        <v>82</v>
      </c>
      <c r="E29" s="64">
        <f t="shared" si="17"/>
        <v>-25781.15541672484</v>
      </c>
      <c r="F29" s="1">
        <f t="shared" si="40"/>
        <v>-25781</v>
      </c>
      <c r="G29" s="1">
        <f t="shared" si="19"/>
        <v>-0.17812000000412809</v>
      </c>
      <c r="I29" s="1">
        <f t="shared" si="20"/>
        <v>-0.17812000000412809</v>
      </c>
      <c r="P29" s="1">
        <f t="shared" si="21"/>
        <v>-0.1803180215248161</v>
      </c>
      <c r="Q29" s="131">
        <f t="shared" si="22"/>
        <v>11580.794999999998</v>
      </c>
      <c r="S29" s="2">
        <v>0.1</v>
      </c>
      <c r="Z29" s="1">
        <f t="shared" si="23"/>
        <v>-25781</v>
      </c>
      <c r="AA29" s="1">
        <f t="shared" si="24"/>
        <v>-0.18939331059029318</v>
      </c>
      <c r="AB29" s="1">
        <f t="shared" si="25"/>
        <v>-0.169044710938651</v>
      </c>
      <c r="AC29" s="1">
        <f t="shared" si="26"/>
        <v>2.1980215206880149E-3</v>
      </c>
      <c r="AD29" s="1">
        <f t="shared" si="27"/>
        <v>1.1273310586165097E-2</v>
      </c>
      <c r="AE29" s="1">
        <f t="shared" si="28"/>
        <v>1.2708753157214207E-5</v>
      </c>
      <c r="AF29" s="1">
        <f t="shared" si="29"/>
        <v>2.1980215206880149E-3</v>
      </c>
      <c r="AG29" s="2"/>
      <c r="AH29" s="1">
        <f t="shared" si="30"/>
        <v>-9.075289065477091E-3</v>
      </c>
      <c r="AI29" s="1">
        <f t="shared" si="31"/>
        <v>0.50902169217871507</v>
      </c>
      <c r="AJ29" s="1">
        <f t="shared" si="32"/>
        <v>-0.91531614233902414</v>
      </c>
      <c r="AK29" s="1">
        <f t="shared" si="33"/>
        <v>-0.27183058208944677</v>
      </c>
      <c r="AL29" s="1">
        <f t="shared" si="34"/>
        <v>-2.6359507701721823</v>
      </c>
      <c r="AM29" s="1">
        <f t="shared" si="35"/>
        <v>-3.8707335869664035</v>
      </c>
      <c r="AN29" s="1">
        <f t="shared" si="36"/>
        <v>-8.5178881429323425</v>
      </c>
      <c r="AO29" s="1">
        <f t="shared" si="36"/>
        <v>-8.5171556874427772</v>
      </c>
      <c r="AP29" s="1">
        <f t="shared" si="36"/>
        <v>-8.5192728684076879</v>
      </c>
      <c r="AQ29" s="1">
        <f t="shared" si="36"/>
        <v>-8.5131373373226733</v>
      </c>
      <c r="AR29" s="1">
        <f t="shared" si="36"/>
        <v>-8.5307880862260745</v>
      </c>
      <c r="AS29" s="1">
        <f t="shared" si="36"/>
        <v>-8.4788701853948929</v>
      </c>
      <c r="AT29" s="1">
        <f t="shared" si="36"/>
        <v>-8.6231103541885012</v>
      </c>
      <c r="AU29" s="1">
        <f t="shared" si="37"/>
        <v>-8.0756345663480289</v>
      </c>
      <c r="AW29" s="1">
        <v>-16500</v>
      </c>
      <c r="AX29" s="1">
        <f t="shared" si="0"/>
        <v>-3.9426897670817161E-2</v>
      </c>
      <c r="AY29" s="1">
        <f t="shared" si="1"/>
        <v>-2.6130297272313696E-2</v>
      </c>
      <c r="AZ29" s="1">
        <f t="shared" si="2"/>
        <v>-1.3296600398503463E-2</v>
      </c>
      <c r="BA29" s="1">
        <f t="shared" si="3"/>
        <v>0.44317842331793944</v>
      </c>
      <c r="BB29" s="1">
        <f t="shared" si="4"/>
        <v>-0.99942422672414755</v>
      </c>
      <c r="BC29" s="1">
        <f t="shared" si="5"/>
        <v>-3.0165188154878004</v>
      </c>
      <c r="BD29" s="1">
        <f t="shared" si="6"/>
        <v>-15.969703225887876</v>
      </c>
      <c r="BE29" s="1">
        <f t="shared" si="38"/>
        <v>-2.9064534386461767</v>
      </c>
      <c r="BF29" s="1">
        <f t="shared" si="38"/>
        <v>-2.9011641943273232</v>
      </c>
      <c r="BG29" s="1">
        <f t="shared" si="38"/>
        <v>-2.910856744162782</v>
      </c>
      <c r="BH29" s="1">
        <f t="shared" si="38"/>
        <v>-2.8930775635964379</v>
      </c>
      <c r="BI29" s="1">
        <f t="shared" si="38"/>
        <v>-2.9256332980789299</v>
      </c>
      <c r="BJ29" s="1">
        <f t="shared" si="38"/>
        <v>-2.8658153362134313</v>
      </c>
      <c r="BK29" s="1">
        <f t="shared" si="38"/>
        <v>-2.9751181617279636</v>
      </c>
      <c r="BL29" s="1">
        <f t="shared" si="8"/>
        <v>-2.7728198781985984</v>
      </c>
      <c r="BN29" s="1">
        <f t="shared" si="10"/>
        <v>37236.241600000001</v>
      </c>
      <c r="BO29" s="1">
        <f t="shared" si="39"/>
        <v>-0.68465400330781023</v>
      </c>
      <c r="BP29" s="1">
        <f t="shared" si="12"/>
        <v>0.44317842331793944</v>
      </c>
      <c r="BQ29" s="1">
        <f t="shared" si="13"/>
        <v>-2.3037960048743971</v>
      </c>
      <c r="BR29" s="1">
        <f t="shared" si="14"/>
        <v>1.2027429506339106E-4</v>
      </c>
      <c r="BS29" s="1">
        <f t="shared" si="15"/>
        <v>0.20825271460050118</v>
      </c>
    </row>
    <row r="30" spans="1:71" ht="12.95" customHeight="1" x14ac:dyDescent="0.2">
      <c r="A30" s="38" t="s">
        <v>105</v>
      </c>
      <c r="B30" s="44" t="s">
        <v>102</v>
      </c>
      <c r="C30" s="63">
        <v>26600.437000000002</v>
      </c>
      <c r="D30" s="63" t="s">
        <v>82</v>
      </c>
      <c r="E30" s="64">
        <f t="shared" si="17"/>
        <v>-25780.158976685747</v>
      </c>
      <c r="F30" s="1">
        <f t="shared" si="40"/>
        <v>-25780</v>
      </c>
      <c r="G30" s="1">
        <f t="shared" si="19"/>
        <v>-0.18219999999928405</v>
      </c>
      <c r="I30" s="1">
        <f t="shared" si="20"/>
        <v>-0.18219999999928405</v>
      </c>
      <c r="P30" s="1">
        <f t="shared" si="21"/>
        <v>-0.18029579524211506</v>
      </c>
      <c r="Q30" s="131">
        <f t="shared" si="22"/>
        <v>11581.937000000002</v>
      </c>
      <c r="S30" s="2">
        <v>0.1</v>
      </c>
      <c r="Z30" s="1">
        <f t="shared" si="23"/>
        <v>-25780</v>
      </c>
      <c r="AA30" s="1">
        <f t="shared" si="24"/>
        <v>-0.18936685085141219</v>
      </c>
      <c r="AB30" s="1">
        <f t="shared" si="25"/>
        <v>-0.17312894438998688</v>
      </c>
      <c r="AC30" s="1">
        <f t="shared" si="26"/>
        <v>-1.9042047571689869E-3</v>
      </c>
      <c r="AD30" s="1">
        <f t="shared" si="27"/>
        <v>7.1668508521281482E-3</v>
      </c>
      <c r="AE30" s="1">
        <f t="shared" si="28"/>
        <v>5.1363751136649966E-6</v>
      </c>
      <c r="AF30" s="1">
        <f t="shared" si="29"/>
        <v>-1.9042047571689869E-3</v>
      </c>
      <c r="AG30" s="2"/>
      <c r="AH30" s="1">
        <f t="shared" si="30"/>
        <v>-9.0710556092971489E-3</v>
      </c>
      <c r="AI30" s="1">
        <f t="shared" si="31"/>
        <v>0.50909282197347694</v>
      </c>
      <c r="AJ30" s="1">
        <f t="shared" si="32"/>
        <v>-0.91521075212457237</v>
      </c>
      <c r="AK30" s="1">
        <f t="shared" si="33"/>
        <v>-0.27195901653038723</v>
      </c>
      <c r="AL30" s="1">
        <f t="shared" si="34"/>
        <v>-2.6356891623939656</v>
      </c>
      <c r="AM30" s="1">
        <f t="shared" si="35"/>
        <v>-3.8686440614699396</v>
      </c>
      <c r="AN30" s="1">
        <f t="shared" si="36"/>
        <v>-8.5174627946709318</v>
      </c>
      <c r="AO30" s="1">
        <f t="shared" si="36"/>
        <v>-8.5167329438335742</v>
      </c>
      <c r="AP30" s="1">
        <f t="shared" si="36"/>
        <v>-8.5188437445341929</v>
      </c>
      <c r="AQ30" s="1">
        <f t="shared" si="36"/>
        <v>-8.512723393788427</v>
      </c>
      <c r="AR30" s="1">
        <f t="shared" si="36"/>
        <v>-8.5303400954266948</v>
      </c>
      <c r="AS30" s="1">
        <f t="shared" si="36"/>
        <v>-8.4784943085168472</v>
      </c>
      <c r="AT30" s="1">
        <f t="shared" si="36"/>
        <v>-8.622609395241442</v>
      </c>
      <c r="AU30" s="1">
        <f t="shared" si="37"/>
        <v>-8.0750632039206884</v>
      </c>
      <c r="AW30" s="1">
        <v>-16000</v>
      </c>
      <c r="AX30" s="1">
        <f t="shared" si="0"/>
        <v>-3.3450462614095969E-2</v>
      </c>
      <c r="AY30" s="1">
        <f t="shared" si="1"/>
        <v>-2.0781687505355778E-2</v>
      </c>
      <c r="AZ30" s="1">
        <f t="shared" si="2"/>
        <v>-1.2668775108740192E-2</v>
      </c>
      <c r="BA30" s="1">
        <f t="shared" si="3"/>
        <v>0.453062265373255</v>
      </c>
      <c r="BB30" s="1">
        <f t="shared" si="4"/>
        <v>-0.99092354678812089</v>
      </c>
      <c r="BC30" s="1">
        <f t="shared" si="5"/>
        <v>-2.9156200500367202</v>
      </c>
      <c r="BD30" s="1">
        <f t="shared" si="6"/>
        <v>-8.8129362316818174</v>
      </c>
      <c r="BE30" s="1">
        <f t="shared" si="38"/>
        <v>-2.7198910848992051</v>
      </c>
      <c r="BF30" s="1">
        <f t="shared" si="38"/>
        <v>-2.7139393828360134</v>
      </c>
      <c r="BG30" s="1">
        <f t="shared" si="38"/>
        <v>-2.7255636777260404</v>
      </c>
      <c r="BH30" s="1">
        <f t="shared" si="38"/>
        <v>-2.7028026228546218</v>
      </c>
      <c r="BI30" s="1">
        <f t="shared" si="38"/>
        <v>-2.7471572630060734</v>
      </c>
      <c r="BJ30" s="1">
        <f t="shared" si="38"/>
        <v>-2.6598529551754648</v>
      </c>
      <c r="BK30" s="1">
        <f t="shared" si="38"/>
        <v>-2.8287590954840587</v>
      </c>
      <c r="BL30" s="1">
        <f t="shared" si="8"/>
        <v>-2.487138664528227</v>
      </c>
      <c r="BN30" s="1">
        <f t="shared" si="10"/>
        <v>37809.281600000002</v>
      </c>
      <c r="BO30" s="1">
        <f t="shared" si="39"/>
        <v>-0.67883062581363485</v>
      </c>
      <c r="BP30" s="1">
        <f t="shared" si="12"/>
        <v>0.453062265373255</v>
      </c>
      <c r="BQ30" s="1">
        <f t="shared" si="13"/>
        <v>-2.1950177193753069</v>
      </c>
      <c r="BR30" s="1">
        <f t="shared" si="14"/>
        <v>2.6298452517438002E-4</v>
      </c>
      <c r="BS30" s="1">
        <f t="shared" si="15"/>
        <v>0.45535283525563947</v>
      </c>
    </row>
    <row r="31" spans="1:71" ht="12.95" customHeight="1" x14ac:dyDescent="0.2">
      <c r="A31" s="38" t="s">
        <v>103</v>
      </c>
      <c r="B31" s="44" t="s">
        <v>102</v>
      </c>
      <c r="C31" s="63">
        <v>26930.503000000001</v>
      </c>
      <c r="D31" s="63" t="s">
        <v>82</v>
      </c>
      <c r="E31" s="64">
        <f t="shared" si="17"/>
        <v>-25492.163374284519</v>
      </c>
      <c r="F31" s="1">
        <f t="shared" si="40"/>
        <v>-25492</v>
      </c>
      <c r="G31" s="1">
        <f t="shared" si="19"/>
        <v>-0.18723999999929219</v>
      </c>
      <c r="I31" s="1">
        <f t="shared" si="20"/>
        <v>-0.18723999999929219</v>
      </c>
      <c r="P31" s="1">
        <f t="shared" si="21"/>
        <v>-0.17394496877502813</v>
      </c>
      <c r="Q31" s="131">
        <f t="shared" si="22"/>
        <v>11912.003000000001</v>
      </c>
      <c r="S31" s="2">
        <v>0.1</v>
      </c>
      <c r="Z31" s="1">
        <f t="shared" si="23"/>
        <v>-25492</v>
      </c>
      <c r="AA31" s="1">
        <f t="shared" si="24"/>
        <v>-0.18170324723482884</v>
      </c>
      <c r="AB31" s="1">
        <f t="shared" si="25"/>
        <v>-0.17948172153949149</v>
      </c>
      <c r="AC31" s="1">
        <f t="shared" si="26"/>
        <v>-1.3295031224264064E-2</v>
      </c>
      <c r="AD31" s="1">
        <f t="shared" si="27"/>
        <v>-5.5367527644633596E-3</v>
      </c>
      <c r="AE31" s="1">
        <f t="shared" si="28"/>
        <v>3.0655631174792659E-6</v>
      </c>
      <c r="AF31" s="1">
        <f t="shared" si="29"/>
        <v>-1.3295031224264064E-2</v>
      </c>
      <c r="AG31" s="2"/>
      <c r="AH31" s="1">
        <f t="shared" si="30"/>
        <v>-7.7582784598006927E-3</v>
      </c>
      <c r="AI31" s="1">
        <f t="shared" si="31"/>
        <v>0.53196662677680706</v>
      </c>
      <c r="AJ31" s="1">
        <f t="shared" si="32"/>
        <v>-0.88073743138063487</v>
      </c>
      <c r="AK31" s="1">
        <f t="shared" si="33"/>
        <v>-0.30967131875499737</v>
      </c>
      <c r="AL31" s="1">
        <f t="shared" si="34"/>
        <v>-2.5570755756866541</v>
      </c>
      <c r="AM31" s="1">
        <f t="shared" si="35"/>
        <v>-3.3236491955345091</v>
      </c>
      <c r="AN31" s="1">
        <f t="shared" ref="AN31:AT40" si="41">$AU31+$AB$7*SIN(AO31)</f>
        <v>-8.3923825057005317</v>
      </c>
      <c r="AO31" s="1">
        <f t="shared" si="41"/>
        <v>-8.3921736232684339</v>
      </c>
      <c r="AP31" s="1">
        <f t="shared" si="41"/>
        <v>-8.3928993126906146</v>
      </c>
      <c r="AQ31" s="1">
        <f t="shared" si="41"/>
        <v>-8.3903743533858446</v>
      </c>
      <c r="AR31" s="1">
        <f t="shared" si="41"/>
        <v>-8.3991141999043535</v>
      </c>
      <c r="AS31" s="1">
        <f t="shared" si="41"/>
        <v>-8.3682925687742902</v>
      </c>
      <c r="AT31" s="1">
        <f t="shared" si="41"/>
        <v>-8.4708198399548884</v>
      </c>
      <c r="AU31" s="1">
        <f t="shared" si="37"/>
        <v>-7.910510824846555</v>
      </c>
      <c r="AW31" s="1">
        <v>-15500</v>
      </c>
      <c r="AX31" s="1">
        <f t="shared" si="0"/>
        <v>-2.7292534333057849E-2</v>
      </c>
      <c r="AY31" s="1">
        <f t="shared" si="1"/>
        <v>-1.5735503192653655E-2</v>
      </c>
      <c r="AZ31" s="1">
        <f t="shared" si="2"/>
        <v>-1.1557031140404194E-2</v>
      </c>
      <c r="BA31" s="1">
        <f t="shared" si="3"/>
        <v>0.46970172273130395</v>
      </c>
      <c r="BB31" s="1">
        <f t="shared" si="4"/>
        <v>-0.97079190619402467</v>
      </c>
      <c r="BC31" s="1">
        <f t="shared" si="5"/>
        <v>-2.8081682931290293</v>
      </c>
      <c r="BD31" s="1">
        <f t="shared" si="6"/>
        <v>-5.9426879940129584</v>
      </c>
      <c r="BE31" s="1">
        <f t="shared" si="38"/>
        <v>-2.5268945925103079</v>
      </c>
      <c r="BF31" s="1">
        <f t="shared" si="38"/>
        <v>-2.5229996243748078</v>
      </c>
      <c r="BG31" s="1">
        <f t="shared" si="38"/>
        <v>-2.5314930194452891</v>
      </c>
      <c r="BH31" s="1">
        <f t="shared" si="38"/>
        <v>-2.5129056400892971</v>
      </c>
      <c r="BI31" s="1">
        <f t="shared" si="38"/>
        <v>-2.5532743252658983</v>
      </c>
      <c r="BJ31" s="1">
        <f t="shared" si="38"/>
        <v>-2.4640312577003414</v>
      </c>
      <c r="BK31" s="1">
        <f t="shared" si="38"/>
        <v>-2.6547082099486623</v>
      </c>
      <c r="BL31" s="1">
        <f t="shared" si="8"/>
        <v>-2.2014574508578555</v>
      </c>
      <c r="BN31" s="1">
        <f t="shared" si="10"/>
        <v>38382.321599999996</v>
      </c>
      <c r="BO31" s="1">
        <f t="shared" si="39"/>
        <v>-0.66503947691275234</v>
      </c>
      <c r="BP31" s="1">
        <f t="shared" si="12"/>
        <v>0.46970172273130395</v>
      </c>
      <c r="BQ31" s="1">
        <f t="shared" si="13"/>
        <v>-2.0023947002625451</v>
      </c>
      <c r="BR31" s="1">
        <f t="shared" si="14"/>
        <v>4.1284834895813491E-4</v>
      </c>
      <c r="BS31" s="1">
        <f t="shared" si="15"/>
        <v>0.71483927088121513</v>
      </c>
    </row>
    <row r="32" spans="1:71" ht="12.95" customHeight="1" x14ac:dyDescent="0.2">
      <c r="A32" s="38" t="s">
        <v>103</v>
      </c>
      <c r="B32" s="44" t="s">
        <v>102</v>
      </c>
      <c r="C32" s="63">
        <v>26945.388999999999</v>
      </c>
      <c r="D32" s="63" t="s">
        <v>82</v>
      </c>
      <c r="E32" s="64">
        <f t="shared" si="17"/>
        <v>-25479.1747521988</v>
      </c>
      <c r="F32" s="1">
        <f t="shared" si="40"/>
        <v>-25479</v>
      </c>
      <c r="G32" s="1">
        <f t="shared" si="19"/>
        <v>-0.20028000000093016</v>
      </c>
      <c r="I32" s="1">
        <f t="shared" si="20"/>
        <v>-0.20028000000093016</v>
      </c>
      <c r="P32" s="1">
        <f t="shared" si="21"/>
        <v>-0.17366066630638266</v>
      </c>
      <c r="Q32" s="131">
        <f t="shared" si="22"/>
        <v>11926.888999999999</v>
      </c>
      <c r="S32" s="2">
        <v>0.1</v>
      </c>
      <c r="Z32" s="1">
        <f t="shared" si="23"/>
        <v>-25479</v>
      </c>
      <c r="AA32" s="1">
        <f t="shared" si="24"/>
        <v>-0.1813552104287447</v>
      </c>
      <c r="AB32" s="1">
        <f t="shared" si="25"/>
        <v>-0.19258545587856812</v>
      </c>
      <c r="AC32" s="1">
        <f t="shared" si="26"/>
        <v>-2.6619333694547498E-2</v>
      </c>
      <c r="AD32" s="1">
        <f t="shared" si="27"/>
        <v>-1.8924789572185463E-2</v>
      </c>
      <c r="AE32" s="1">
        <f t="shared" si="28"/>
        <v>3.5814766035149965E-5</v>
      </c>
      <c r="AF32" s="1">
        <f t="shared" si="29"/>
        <v>-2.6619333694547498E-2</v>
      </c>
      <c r="AG32" s="2"/>
      <c r="AH32" s="1">
        <f t="shared" si="30"/>
        <v>-7.6945441223620469E-3</v>
      </c>
      <c r="AI32" s="1">
        <f t="shared" si="31"/>
        <v>0.53312105736792081</v>
      </c>
      <c r="AJ32" s="1">
        <f t="shared" si="32"/>
        <v>-0.87897072955555056</v>
      </c>
      <c r="AK32" s="1">
        <f t="shared" si="33"/>
        <v>-0.31140908309953258</v>
      </c>
      <c r="AL32" s="1">
        <f t="shared" si="34"/>
        <v>-2.5533580883591682</v>
      </c>
      <c r="AM32" s="1">
        <f t="shared" si="35"/>
        <v>-3.301395028803471</v>
      </c>
      <c r="AN32" s="1">
        <f t="shared" si="41"/>
        <v>-8.3866048005083798</v>
      </c>
      <c r="AO32" s="1">
        <f t="shared" si="41"/>
        <v>-8.3864099100912419</v>
      </c>
      <c r="AP32" s="1">
        <f t="shared" si="41"/>
        <v>-8.3870936202347259</v>
      </c>
      <c r="AQ32" s="1">
        <f t="shared" si="41"/>
        <v>-8.3846915422698292</v>
      </c>
      <c r="AR32" s="1">
        <f t="shared" si="41"/>
        <v>-8.3930880560056753</v>
      </c>
      <c r="AS32" s="1">
        <f t="shared" si="41"/>
        <v>-8.3631927982594139</v>
      </c>
      <c r="AT32" s="1">
        <f t="shared" si="41"/>
        <v>-8.4636121848124777</v>
      </c>
      <c r="AU32" s="1">
        <f t="shared" si="37"/>
        <v>-7.9030831132911254</v>
      </c>
      <c r="AW32" s="1">
        <v>-15000</v>
      </c>
      <c r="AX32" s="1">
        <f t="shared" si="0"/>
        <v>-2.0929642804375766E-2</v>
      </c>
      <c r="AY32" s="1">
        <f t="shared" si="1"/>
        <v>-1.0991744334207382E-2</v>
      </c>
      <c r="AZ32" s="1">
        <f t="shared" si="2"/>
        <v>-9.9378984701683857E-3</v>
      </c>
      <c r="BA32" s="1">
        <f t="shared" si="3"/>
        <v>0.49484715965222126</v>
      </c>
      <c r="BB32" s="1">
        <f t="shared" si="4"/>
        <v>-0.93603369015274285</v>
      </c>
      <c r="BC32" s="1">
        <f t="shared" si="5"/>
        <v>-2.6908436120850436</v>
      </c>
      <c r="BD32" s="1">
        <f t="shared" si="6"/>
        <v>-4.36167832907564</v>
      </c>
      <c r="BE32" s="1">
        <f t="shared" ref="BE32:BK41" si="42">$BL32+$AB$7*SIN(BF32)</f>
        <v>-2.325248260031259</v>
      </c>
      <c r="BF32" s="1">
        <f t="shared" si="42"/>
        <v>-2.323812738479341</v>
      </c>
      <c r="BG32" s="1">
        <f t="shared" si="42"/>
        <v>-2.3275458293310143</v>
      </c>
      <c r="BH32" s="1">
        <f t="shared" si="42"/>
        <v>-2.3178067172559187</v>
      </c>
      <c r="BI32" s="1">
        <f t="shared" si="42"/>
        <v>-2.3430076806055138</v>
      </c>
      <c r="BJ32" s="1">
        <f t="shared" si="42"/>
        <v>-2.276316171594738</v>
      </c>
      <c r="BK32" s="1">
        <f t="shared" si="42"/>
        <v>-2.4439167287780572</v>
      </c>
      <c r="BL32" s="1">
        <f t="shared" si="8"/>
        <v>-1.9157762371874845</v>
      </c>
      <c r="BN32" s="1">
        <f t="shared" si="10"/>
        <v>38955.361600000004</v>
      </c>
      <c r="BO32" s="1">
        <f t="shared" si="39"/>
        <v>-0.64122841537935038</v>
      </c>
      <c r="BP32" s="1">
        <f t="shared" si="12"/>
        <v>0.49484715965222126</v>
      </c>
      <c r="BQ32" s="1">
        <f t="shared" si="13"/>
        <v>-1.7218604836013669</v>
      </c>
      <c r="BR32" s="1">
        <f t="shared" si="14"/>
        <v>5.7071028760868631E-4</v>
      </c>
      <c r="BS32" s="1">
        <f t="shared" si="15"/>
        <v>0.98817429428541059</v>
      </c>
    </row>
    <row r="33" spans="1:71" ht="12.95" customHeight="1" x14ac:dyDescent="0.2">
      <c r="A33" s="38" t="s">
        <v>104</v>
      </c>
      <c r="B33" s="44" t="s">
        <v>101</v>
      </c>
      <c r="C33" s="63">
        <v>26949.422999999999</v>
      </c>
      <c r="D33" s="63" t="s">
        <v>82</v>
      </c>
      <c r="E33" s="64">
        <f t="shared" si="17"/>
        <v>-25475.654928102751</v>
      </c>
      <c r="F33" s="1">
        <f t="shared" si="40"/>
        <v>-25475.5</v>
      </c>
      <c r="G33" s="1">
        <f t="shared" si="19"/>
        <v>-0.17756000000372296</v>
      </c>
      <c r="I33" s="1">
        <f t="shared" si="20"/>
        <v>-0.17756000000372296</v>
      </c>
      <c r="P33" s="1">
        <f t="shared" si="21"/>
        <v>-0.17358415826419502</v>
      </c>
      <c r="Q33" s="131">
        <f t="shared" si="22"/>
        <v>11930.922999999999</v>
      </c>
      <c r="S33" s="2">
        <v>0.1</v>
      </c>
      <c r="Z33" s="1">
        <f t="shared" si="23"/>
        <v>-25475.5</v>
      </c>
      <c r="AA33" s="1">
        <f t="shared" si="24"/>
        <v>-0.18126147582667049</v>
      </c>
      <c r="AB33" s="1">
        <f t="shared" si="25"/>
        <v>-0.16988268244124749</v>
      </c>
      <c r="AC33" s="1">
        <f t="shared" si="26"/>
        <v>-3.9758417395279466E-3</v>
      </c>
      <c r="AD33" s="1">
        <f t="shared" si="27"/>
        <v>3.7014758229475253E-3</v>
      </c>
      <c r="AE33" s="1">
        <f t="shared" si="28"/>
        <v>1.370092326786506E-6</v>
      </c>
      <c r="AF33" s="1">
        <f t="shared" si="29"/>
        <v>-3.9758417395279466E-3</v>
      </c>
      <c r="AG33" s="2"/>
      <c r="AH33" s="1">
        <f t="shared" si="30"/>
        <v>-7.6773175624754719E-3</v>
      </c>
      <c r="AI33" s="1">
        <f t="shared" si="31"/>
        <v>0.53343382292001174</v>
      </c>
      <c r="AJ33" s="1">
        <f t="shared" si="32"/>
        <v>-0.87849169400485116</v>
      </c>
      <c r="AK33" s="1">
        <f t="shared" si="33"/>
        <v>-0.31187748638705037</v>
      </c>
      <c r="AL33" s="1">
        <f t="shared" si="34"/>
        <v>-2.5523544873154411</v>
      </c>
      <c r="AM33" s="1">
        <f t="shared" si="35"/>
        <v>-3.2954338744459886</v>
      </c>
      <c r="AN33" s="1">
        <f t="shared" si="41"/>
        <v>-8.3850471551811872</v>
      </c>
      <c r="AO33" s="1">
        <f t="shared" si="41"/>
        <v>-8.3848559137991057</v>
      </c>
      <c r="AP33" s="1">
        <f t="shared" si="41"/>
        <v>-8.3855286024426849</v>
      </c>
      <c r="AQ33" s="1">
        <f t="shared" si="41"/>
        <v>-8.3831590071874427</v>
      </c>
      <c r="AR33" s="1">
        <f t="shared" si="41"/>
        <v>-8.3914641079367165</v>
      </c>
      <c r="AS33" s="1">
        <f t="shared" si="41"/>
        <v>-8.3618173970816052</v>
      </c>
      <c r="AT33" s="1">
        <f t="shared" si="41"/>
        <v>-8.4616663789984727</v>
      </c>
      <c r="AU33" s="1">
        <f t="shared" si="37"/>
        <v>-7.9010833447954321</v>
      </c>
      <c r="AW33" s="1">
        <v>-14500</v>
      </c>
      <c r="AX33" s="1">
        <f t="shared" si="0"/>
        <v>-1.4332352753105682E-2</v>
      </c>
      <c r="AY33" s="1">
        <f t="shared" si="1"/>
        <v>-6.5504109300169033E-3</v>
      </c>
      <c r="AZ33" s="1">
        <f t="shared" si="2"/>
        <v>-7.7819418230887774E-3</v>
      </c>
      <c r="BA33" s="1">
        <f t="shared" si="3"/>
        <v>0.53153909831141588</v>
      </c>
      <c r="BB33" s="1">
        <f t="shared" si="4"/>
        <v>-0.88139112700809674</v>
      </c>
      <c r="BC33" s="1">
        <f t="shared" si="5"/>
        <v>-2.5584576073771084</v>
      </c>
      <c r="BD33" s="1">
        <f t="shared" si="6"/>
        <v>-3.3319927813968007</v>
      </c>
      <c r="BE33" s="1">
        <f t="shared" si="42"/>
        <v>-2.1113483395761188</v>
      </c>
      <c r="BF33" s="1">
        <f t="shared" si="42"/>
        <v>-2.1111340605936531</v>
      </c>
      <c r="BG33" s="1">
        <f t="shared" si="42"/>
        <v>-2.1118758262190789</v>
      </c>
      <c r="BH33" s="1">
        <f t="shared" si="42"/>
        <v>-2.1093041489773761</v>
      </c>
      <c r="BI33" s="1">
        <f t="shared" si="42"/>
        <v>-2.118173527604887</v>
      </c>
      <c r="BJ33" s="1">
        <f t="shared" si="42"/>
        <v>-2.0870052535317729</v>
      </c>
      <c r="BK33" s="1">
        <f t="shared" si="42"/>
        <v>-2.1903140755334469</v>
      </c>
      <c r="BL33" s="1">
        <f t="shared" si="8"/>
        <v>-1.630095023517113</v>
      </c>
      <c r="BN33" s="1">
        <f t="shared" si="10"/>
        <v>39528.401599999997</v>
      </c>
      <c r="BO33" s="1">
        <f t="shared" si="39"/>
        <v>-0.60379561296409767</v>
      </c>
      <c r="BP33" s="1">
        <f t="shared" si="12"/>
        <v>0.53153909831141588</v>
      </c>
      <c r="BQ33" s="1">
        <f t="shared" si="13"/>
        <v>-1.3483150538399808</v>
      </c>
      <c r="BR33" s="1">
        <f t="shared" si="14"/>
        <v>7.399034720519433E-4</v>
      </c>
      <c r="BS33" s="1">
        <f t="shared" si="15"/>
        <v>1.2811291599417907</v>
      </c>
    </row>
    <row r="34" spans="1:71" ht="12.95" customHeight="1" x14ac:dyDescent="0.2">
      <c r="A34" s="38" t="s">
        <v>105</v>
      </c>
      <c r="B34" s="44" t="s">
        <v>102</v>
      </c>
      <c r="C34" s="63">
        <v>26952.294999999998</v>
      </c>
      <c r="D34" s="63" t="s">
        <v>82</v>
      </c>
      <c r="E34" s="64">
        <f t="shared" si="17"/>
        <v>-25473.14899483457</v>
      </c>
      <c r="F34" s="1">
        <f t="shared" si="40"/>
        <v>-25473</v>
      </c>
      <c r="G34" s="1">
        <f t="shared" si="19"/>
        <v>-0.17076000000452041</v>
      </c>
      <c r="I34" s="1">
        <f t="shared" si="20"/>
        <v>-0.17076000000452041</v>
      </c>
      <c r="P34" s="1">
        <f t="shared" si="21"/>
        <v>-0.1735295187353961</v>
      </c>
      <c r="Q34" s="131">
        <f t="shared" si="22"/>
        <v>11933.794999999998</v>
      </c>
      <c r="S34" s="2">
        <v>0.1</v>
      </c>
      <c r="Z34" s="1">
        <f t="shared" si="23"/>
        <v>-25473</v>
      </c>
      <c r="AA34" s="1">
        <f t="shared" si="24"/>
        <v>-0.18119451410677215</v>
      </c>
      <c r="AB34" s="1">
        <f t="shared" si="25"/>
        <v>-0.16309500463314436</v>
      </c>
      <c r="AC34" s="1">
        <f t="shared" si="26"/>
        <v>2.7695187308756919E-3</v>
      </c>
      <c r="AD34" s="1">
        <f t="shared" si="27"/>
        <v>1.0434514102251741E-2</v>
      </c>
      <c r="AE34" s="1">
        <f t="shared" si="28"/>
        <v>1.0887908455009047E-5</v>
      </c>
      <c r="AF34" s="1">
        <f t="shared" si="29"/>
        <v>2.7695187308756919E-3</v>
      </c>
      <c r="AG34" s="2"/>
      <c r="AH34" s="1">
        <f t="shared" si="30"/>
        <v>-7.6649953713760618E-3</v>
      </c>
      <c r="AI34" s="1">
        <f t="shared" si="31"/>
        <v>0.53365773808850603</v>
      </c>
      <c r="AJ34" s="1">
        <f t="shared" si="32"/>
        <v>-0.87814864158024342</v>
      </c>
      <c r="AK34" s="1">
        <f t="shared" si="33"/>
        <v>-0.31221220166004304</v>
      </c>
      <c r="AL34" s="1">
        <f t="shared" si="34"/>
        <v>-2.5516369136616062</v>
      </c>
      <c r="AM34" s="1">
        <f t="shared" si="35"/>
        <v>-3.2911837291590542</v>
      </c>
      <c r="AN34" s="1">
        <f t="shared" si="41"/>
        <v>-8.3839340006526086</v>
      </c>
      <c r="AO34" s="1">
        <f t="shared" si="41"/>
        <v>-8.3837453354721241</v>
      </c>
      <c r="AP34" s="1">
        <f t="shared" si="41"/>
        <v>-8.3844102239661282</v>
      </c>
      <c r="AQ34" s="1">
        <f t="shared" si="41"/>
        <v>-8.3820636746995607</v>
      </c>
      <c r="AR34" s="1">
        <f t="shared" si="41"/>
        <v>-8.3903037484541674</v>
      </c>
      <c r="AS34" s="1">
        <f t="shared" si="41"/>
        <v>-8.3608343387182487</v>
      </c>
      <c r="AT34" s="1">
        <f t="shared" si="41"/>
        <v>-8.4602751451768352</v>
      </c>
      <c r="AU34" s="1">
        <f t="shared" si="37"/>
        <v>-7.8996549387270809</v>
      </c>
      <c r="AW34" s="1">
        <v>-14000</v>
      </c>
      <c r="AX34" s="1">
        <f t="shared" ref="AX34:AX65" si="43">AB$3+AB$4*AW34+AB$5*AW34^2+AZ34</f>
        <v>-7.4551464248303039E-3</v>
      </c>
      <c r="AY34" s="1">
        <f t="shared" ref="AY34:AY67" si="44">AB$3+AB$4*AW34+AB$5*AW34^2</f>
        <v>-2.4115029800822196E-3</v>
      </c>
      <c r="AZ34" s="1">
        <f t="shared" ref="AZ34:AZ65" si="45">$AB$6*($AB$11/BA34*BB34+$AB$12)</f>
        <v>-5.0436434447480843E-3</v>
      </c>
      <c r="BA34" s="1">
        <f t="shared" ref="BA34:BA67" si="46">1+$AB$7*COS(BC34)</f>
        <v>0.58535114168149893</v>
      </c>
      <c r="BB34" s="1">
        <f t="shared" ref="BB34:BB65" si="47">SIN(BC34+RADIANS($AB$9))</f>
        <v>-0.79711718340514526</v>
      </c>
      <c r="BC34" s="1">
        <f t="shared" ref="BC34:BC65" si="48">2*ATAN(BD34)</f>
        <v>-2.4021643597331055</v>
      </c>
      <c r="BD34" s="1">
        <f t="shared" ref="BD34:BD65" si="49">SQRT((1+$AB$7)/(1-$AB$7))*TAN(BE34/2)</f>
        <v>-2.580416473690434</v>
      </c>
      <c r="BE34" s="1">
        <f t="shared" si="42"/>
        <v>-1.8791500733383799</v>
      </c>
      <c r="BF34" s="1">
        <f t="shared" si="42"/>
        <v>-1.8791480023208802</v>
      </c>
      <c r="BG34" s="1">
        <f t="shared" si="42"/>
        <v>-1.8791601617000362</v>
      </c>
      <c r="BH34" s="1">
        <f t="shared" si="42"/>
        <v>-1.8790887647894046</v>
      </c>
      <c r="BI34" s="1">
        <f t="shared" si="42"/>
        <v>-1.8795077614055884</v>
      </c>
      <c r="BJ34" s="1">
        <f t="shared" si="42"/>
        <v>-1.8770409292851891</v>
      </c>
      <c r="BK34" s="1">
        <f t="shared" si="42"/>
        <v>-1.8912999558004846</v>
      </c>
      <c r="BL34" s="1">
        <f t="shared" ref="BL34:BL67" si="50">RADIANS($AB$9)+$AB$18*(AW34-AB$15)</f>
        <v>-1.344413809846742</v>
      </c>
      <c r="BN34" s="1">
        <f t="shared" si="10"/>
        <v>40101.441600000006</v>
      </c>
      <c r="BO34" s="1">
        <f t="shared" si="39"/>
        <v>-0.54606387971262549</v>
      </c>
      <c r="BP34" s="1">
        <f t="shared" si="12"/>
        <v>0.58535114168149893</v>
      </c>
      <c r="BQ34" s="1">
        <f t="shared" si="13"/>
        <v>-0.8738719123520744</v>
      </c>
      <c r="BR34" s="1">
        <f t="shared" si="14"/>
        <v>9.246744095763532E-4</v>
      </c>
      <c r="BS34" s="1">
        <f t="shared" si="15"/>
        <v>1.6010566165812783</v>
      </c>
    </row>
    <row r="35" spans="1:71" ht="12.95" customHeight="1" x14ac:dyDescent="0.2">
      <c r="A35" s="38" t="s">
        <v>105</v>
      </c>
      <c r="B35" s="44" t="s">
        <v>102</v>
      </c>
      <c r="C35" s="63">
        <v>26984.382000000001</v>
      </c>
      <c r="D35" s="63" t="s">
        <v>82</v>
      </c>
      <c r="E35" s="64">
        <f t="shared" si="17"/>
        <v>-25445.15182186235</v>
      </c>
      <c r="F35" s="1">
        <f t="shared" si="40"/>
        <v>-25445</v>
      </c>
      <c r="G35" s="1">
        <f t="shared" si="19"/>
        <v>-0.17399999999906868</v>
      </c>
      <c r="I35" s="1">
        <f t="shared" si="20"/>
        <v>-0.17399999999906868</v>
      </c>
      <c r="P35" s="1">
        <f t="shared" si="21"/>
        <v>-0.17291807255552333</v>
      </c>
      <c r="Q35" s="131">
        <f t="shared" si="22"/>
        <v>11965.882000000001</v>
      </c>
      <c r="S35" s="2">
        <v>0.1</v>
      </c>
      <c r="Z35" s="1">
        <f t="shared" si="23"/>
        <v>-25445</v>
      </c>
      <c r="AA35" s="1">
        <f t="shared" si="24"/>
        <v>-0.18044406059033613</v>
      </c>
      <c r="AB35" s="1">
        <f t="shared" si="25"/>
        <v>-0.16647401196425587</v>
      </c>
      <c r="AC35" s="1">
        <f t="shared" si="26"/>
        <v>-1.0819274435453496E-3</v>
      </c>
      <c r="AD35" s="1">
        <f t="shared" si="27"/>
        <v>6.4440605912674531E-3</v>
      </c>
      <c r="AE35" s="1">
        <f t="shared" si="28"/>
        <v>4.1525916903926243E-6</v>
      </c>
      <c r="AF35" s="1">
        <f t="shared" si="29"/>
        <v>-1.0819274435453496E-3</v>
      </c>
      <c r="AG35" s="2"/>
      <c r="AH35" s="1">
        <f t="shared" si="30"/>
        <v>-7.5259880348127924E-3</v>
      </c>
      <c r="AI35" s="1">
        <f t="shared" si="31"/>
        <v>0.53619498292212731</v>
      </c>
      <c r="AJ35" s="1">
        <f t="shared" si="32"/>
        <v>-0.87425560461479757</v>
      </c>
      <c r="AK35" s="1">
        <f t="shared" si="33"/>
        <v>-0.31596909697553349</v>
      </c>
      <c r="AL35" s="1">
        <f t="shared" si="34"/>
        <v>-2.5435588921034626</v>
      </c>
      <c r="AM35" s="1">
        <f t="shared" si="35"/>
        <v>-3.2440212765307468</v>
      </c>
      <c r="AN35" s="1">
        <f t="shared" si="41"/>
        <v>-8.3714350223265672</v>
      </c>
      <c r="AO35" s="1">
        <f t="shared" si="41"/>
        <v>-8.3712735303077395</v>
      </c>
      <c r="AP35" s="1">
        <f t="shared" si="41"/>
        <v>-8.3718551194071456</v>
      </c>
      <c r="AQ35" s="1">
        <f t="shared" si="41"/>
        <v>-8.3697578215511577</v>
      </c>
      <c r="AR35" s="1">
        <f t="shared" si="41"/>
        <v>-8.3772850805045138</v>
      </c>
      <c r="AS35" s="1">
        <f t="shared" si="41"/>
        <v>-8.3497873318009201</v>
      </c>
      <c r="AT35" s="1">
        <f t="shared" si="41"/>
        <v>-8.4446151621796428</v>
      </c>
      <c r="AU35" s="1">
        <f t="shared" si="37"/>
        <v>-7.8836567907615391</v>
      </c>
      <c r="AW35" s="1">
        <v>-13500</v>
      </c>
      <c r="AX35" s="1">
        <f t="shared" si="43"/>
        <v>-2.4049908372058399E-4</v>
      </c>
      <c r="AY35" s="1">
        <f t="shared" si="44"/>
        <v>1.4249795155966138E-3</v>
      </c>
      <c r="AZ35" s="1">
        <f t="shared" si="45"/>
        <v>-1.6654785993171978E-3</v>
      </c>
      <c r="BA35" s="1">
        <f t="shared" si="46"/>
        <v>0.66690990870063604</v>
      </c>
      <c r="BB35" s="1">
        <f t="shared" si="47"/>
        <v>-0.66431039181668794</v>
      </c>
      <c r="BC35" s="1">
        <f t="shared" si="48"/>
        <v>-2.206229395289474</v>
      </c>
      <c r="BD35" s="1">
        <f t="shared" si="49"/>
        <v>-1.9799912223411895</v>
      </c>
      <c r="BE35" s="1">
        <f t="shared" si="42"/>
        <v>-1.619278615800398</v>
      </c>
      <c r="BF35" s="1">
        <f t="shared" si="42"/>
        <v>-1.6192786160902521</v>
      </c>
      <c r="BG35" s="1">
        <f t="shared" si="42"/>
        <v>-1.6192786054330133</v>
      </c>
      <c r="BH35" s="1">
        <f t="shared" si="42"/>
        <v>-1.619278997272489</v>
      </c>
      <c r="BI35" s="1">
        <f t="shared" si="42"/>
        <v>-1.6192645882535532</v>
      </c>
      <c r="BJ35" s="1">
        <f t="shared" si="42"/>
        <v>-1.619791662743653</v>
      </c>
      <c r="BK35" s="1">
        <f t="shared" si="42"/>
        <v>-1.5479551375656824</v>
      </c>
      <c r="BL35" s="1">
        <f t="shared" si="50"/>
        <v>-1.0587325961763705</v>
      </c>
      <c r="BN35" s="1">
        <f t="shared" si="10"/>
        <v>40674.481599999999</v>
      </c>
      <c r="BO35" s="1">
        <f t="shared" si="39"/>
        <v>-0.45508479485940218</v>
      </c>
      <c r="BP35" s="1">
        <f t="shared" si="12"/>
        <v>0.66690990870063604</v>
      </c>
      <c r="BQ35" s="1">
        <f t="shared" si="13"/>
        <v>-0.28856420651271242</v>
      </c>
      <c r="BR35" s="1">
        <f t="shared" si="14"/>
        <v>1.1252741291871554E-3</v>
      </c>
      <c r="BS35" s="1">
        <f t="shared" si="15"/>
        <v>1.9483913162777597</v>
      </c>
    </row>
    <row r="36" spans="1:71" ht="12.95" customHeight="1" x14ac:dyDescent="0.2">
      <c r="A36" s="38" t="s">
        <v>106</v>
      </c>
      <c r="B36" s="44" t="s">
        <v>102</v>
      </c>
      <c r="C36" s="63">
        <v>27030.225999999999</v>
      </c>
      <c r="D36" s="63" t="s">
        <v>82</v>
      </c>
      <c r="E36" s="64">
        <f t="shared" si="17"/>
        <v>-25405.151123830798</v>
      </c>
      <c r="F36" s="1">
        <f t="shared" si="40"/>
        <v>-25405</v>
      </c>
      <c r="G36" s="1">
        <f t="shared" si="19"/>
        <v>-0.17320000000108848</v>
      </c>
      <c r="I36" s="1">
        <f t="shared" si="20"/>
        <v>-0.17320000000108848</v>
      </c>
      <c r="P36" s="1">
        <f t="shared" si="21"/>
        <v>-0.17204622320731916</v>
      </c>
      <c r="Q36" s="131">
        <f t="shared" si="22"/>
        <v>12011.725999999999</v>
      </c>
      <c r="S36" s="2">
        <v>0.1</v>
      </c>
      <c r="Z36" s="1">
        <f t="shared" si="23"/>
        <v>-25405</v>
      </c>
      <c r="AA36" s="1">
        <f t="shared" si="24"/>
        <v>-0.17937043382370907</v>
      </c>
      <c r="AB36" s="1">
        <f t="shared" si="25"/>
        <v>-0.16587578938469857</v>
      </c>
      <c r="AC36" s="1">
        <f t="shared" si="26"/>
        <v>-1.1537767937693233E-3</v>
      </c>
      <c r="AD36" s="1">
        <f t="shared" si="27"/>
        <v>6.1704338226205857E-3</v>
      </c>
      <c r="AE36" s="1">
        <f t="shared" si="28"/>
        <v>3.8074253559340092E-6</v>
      </c>
      <c r="AF36" s="1">
        <f t="shared" si="29"/>
        <v>-1.1537767937693233E-3</v>
      </c>
      <c r="AG36" s="2"/>
      <c r="AH36" s="1">
        <f t="shared" si="30"/>
        <v>-7.324210616389909E-3</v>
      </c>
      <c r="AI36" s="1">
        <f t="shared" si="31"/>
        <v>0.53991520574119378</v>
      </c>
      <c r="AJ36" s="1">
        <f t="shared" si="32"/>
        <v>-0.86852870971115614</v>
      </c>
      <c r="AK36" s="1">
        <f t="shared" si="33"/>
        <v>-0.32136201736044012</v>
      </c>
      <c r="AL36" s="1">
        <f t="shared" si="34"/>
        <v>-2.5318846446566883</v>
      </c>
      <c r="AM36" s="1">
        <f t="shared" si="35"/>
        <v>-3.1780054745869051</v>
      </c>
      <c r="AN36" s="1">
        <f t="shared" si="41"/>
        <v>-8.3534765764046739</v>
      </c>
      <c r="AO36" s="1">
        <f t="shared" si="41"/>
        <v>-8.3533488319509015</v>
      </c>
      <c r="AP36" s="1">
        <f t="shared" si="41"/>
        <v>-8.3538239629403055</v>
      </c>
      <c r="AQ36" s="1">
        <f t="shared" si="41"/>
        <v>-8.3520546689418236</v>
      </c>
      <c r="AR36" s="1">
        <f t="shared" si="41"/>
        <v>-8.358614368610473</v>
      </c>
      <c r="AS36" s="1">
        <f t="shared" si="41"/>
        <v>-8.333882514649698</v>
      </c>
      <c r="AT36" s="1">
        <f t="shared" si="41"/>
        <v>-8.4219946959241039</v>
      </c>
      <c r="AU36" s="1">
        <f t="shared" si="37"/>
        <v>-7.8608022936679101</v>
      </c>
      <c r="AW36" s="1">
        <v>-13000</v>
      </c>
      <c r="AX36" s="1">
        <f t="shared" si="43"/>
        <v>7.3587675114702347E-3</v>
      </c>
      <c r="AY36" s="1">
        <f t="shared" si="44"/>
        <v>4.9590365570196387E-3</v>
      </c>
      <c r="AZ36" s="1">
        <f t="shared" si="45"/>
        <v>2.3997309544505959E-3</v>
      </c>
      <c r="BA36" s="1">
        <f t="shared" si="46"/>
        <v>0.79783373571458249</v>
      </c>
      <c r="BB36" s="1">
        <f t="shared" si="47"/>
        <v>-0.44364194925215594</v>
      </c>
      <c r="BC36" s="1">
        <f t="shared" si="48"/>
        <v>-1.9393169170818592</v>
      </c>
      <c r="BD36" s="1">
        <f t="shared" si="49"/>
        <v>-1.458132885278012</v>
      </c>
      <c r="BE36" s="1">
        <f t="shared" si="42"/>
        <v>-1.3161592248846077</v>
      </c>
      <c r="BF36" s="1">
        <f t="shared" si="42"/>
        <v>-1.3161492112437458</v>
      </c>
      <c r="BG36" s="1">
        <f t="shared" si="42"/>
        <v>-1.3160783879495308</v>
      </c>
      <c r="BH36" s="1">
        <f t="shared" si="42"/>
        <v>-1.3155780262137782</v>
      </c>
      <c r="BI36" s="1">
        <f t="shared" si="42"/>
        <v>-1.3120699712340174</v>
      </c>
      <c r="BJ36" s="1">
        <f t="shared" si="42"/>
        <v>-1.2886701851827811</v>
      </c>
      <c r="BK36" s="1">
        <f t="shared" si="42"/>
        <v>-1.1649538439509619</v>
      </c>
      <c r="BL36" s="1">
        <f t="shared" si="50"/>
        <v>-0.77305138250599947</v>
      </c>
      <c r="BN36" s="1">
        <f t="shared" si="10"/>
        <v>41247.5216</v>
      </c>
      <c r="BO36" s="1">
        <f t="shared" si="39"/>
        <v>-0.3039162234303181</v>
      </c>
      <c r="BP36" s="1">
        <f t="shared" si="12"/>
        <v>0.79783373571458249</v>
      </c>
      <c r="BQ36" s="1">
        <f t="shared" si="13"/>
        <v>0.41578226162673432</v>
      </c>
      <c r="BR36" s="1">
        <f t="shared" si="14"/>
        <v>1.3242083847636046E-3</v>
      </c>
      <c r="BS36" s="1">
        <f t="shared" si="15"/>
        <v>2.2928422958406856</v>
      </c>
    </row>
    <row r="37" spans="1:71" ht="12.95" customHeight="1" x14ac:dyDescent="0.2">
      <c r="A37" s="38" t="s">
        <v>104</v>
      </c>
      <c r="B37" s="44" t="s">
        <v>102</v>
      </c>
      <c r="C37" s="63">
        <v>27061.181</v>
      </c>
      <c r="D37" s="63" t="s">
        <v>82</v>
      </c>
      <c r="E37" s="64">
        <f t="shared" si="17"/>
        <v>-25378.141665503281</v>
      </c>
      <c r="F37" s="1">
        <f t="shared" si="40"/>
        <v>-25378</v>
      </c>
      <c r="G37" s="1">
        <f t="shared" si="19"/>
        <v>-0.16236000000208151</v>
      </c>
      <c r="I37" s="1">
        <f t="shared" si="20"/>
        <v>-0.16236000000208151</v>
      </c>
      <c r="P37" s="1">
        <f t="shared" si="21"/>
        <v>-0.17145881907257485</v>
      </c>
      <c r="Q37" s="131">
        <f t="shared" si="22"/>
        <v>12042.681</v>
      </c>
      <c r="S37" s="2">
        <v>0.1</v>
      </c>
      <c r="Z37" s="1">
        <f t="shared" si="23"/>
        <v>-25378</v>
      </c>
      <c r="AA37" s="1">
        <f t="shared" si="24"/>
        <v>-0.17864469170382094</v>
      </c>
      <c r="AB37" s="1">
        <f t="shared" si="25"/>
        <v>-0.15517412737083541</v>
      </c>
      <c r="AC37" s="1">
        <f t="shared" si="26"/>
        <v>9.0988190704933414E-3</v>
      </c>
      <c r="AD37" s="1">
        <f t="shared" si="27"/>
        <v>1.6284691701739434E-2</v>
      </c>
      <c r="AE37" s="1">
        <f t="shared" si="28"/>
        <v>2.6519118382070119E-5</v>
      </c>
      <c r="AF37" s="1">
        <f t="shared" si="29"/>
        <v>9.0988190704933414E-3</v>
      </c>
      <c r="AG37" s="2"/>
      <c r="AH37" s="1">
        <f t="shared" si="30"/>
        <v>-7.1858726312461017E-3</v>
      </c>
      <c r="AI37" s="1">
        <f t="shared" si="31"/>
        <v>0.542491744556307</v>
      </c>
      <c r="AJ37" s="1">
        <f t="shared" si="32"/>
        <v>-0.86454984548799241</v>
      </c>
      <c r="AK37" s="1">
        <f t="shared" si="33"/>
        <v>-0.32501963065483963</v>
      </c>
      <c r="AL37" s="1">
        <f t="shared" si="34"/>
        <v>-2.5239124963848911</v>
      </c>
      <c r="AM37" s="1">
        <f t="shared" si="35"/>
        <v>-3.1343144093425512</v>
      </c>
      <c r="AN37" s="1">
        <f t="shared" si="41"/>
        <v>-8.3412844852631878</v>
      </c>
      <c r="AO37" s="1">
        <f t="shared" si="41"/>
        <v>-8.3411764011674041</v>
      </c>
      <c r="AP37" s="1">
        <f t="shared" si="41"/>
        <v>-8.3415876336407671</v>
      </c>
      <c r="AQ37" s="1">
        <f t="shared" si="41"/>
        <v>-8.3400212916311212</v>
      </c>
      <c r="AR37" s="1">
        <f t="shared" si="41"/>
        <v>-8.3459627935502798</v>
      </c>
      <c r="AS37" s="1">
        <f t="shared" si="41"/>
        <v>-8.3230589537115236</v>
      </c>
      <c r="AT37" s="1">
        <f t="shared" si="41"/>
        <v>-8.4065601815410744</v>
      </c>
      <c r="AU37" s="1">
        <f t="shared" si="37"/>
        <v>-7.8453755081297105</v>
      </c>
      <c r="AW37" s="1">
        <v>-12500</v>
      </c>
      <c r="AX37" s="1">
        <f t="shared" si="43"/>
        <v>1.52844585395933E-2</v>
      </c>
      <c r="AY37" s="1">
        <f t="shared" si="44"/>
        <v>8.1906681441868412E-3</v>
      </c>
      <c r="AZ37" s="1">
        <f t="shared" si="45"/>
        <v>7.0937903954064584E-3</v>
      </c>
      <c r="BA37" s="1">
        <f t="shared" si="46"/>
        <v>1.0235881960587736</v>
      </c>
      <c r="BB37" s="1">
        <f t="shared" si="47"/>
        <v>-4.9074358261221446E-2</v>
      </c>
      <c r="BC37" s="1">
        <f t="shared" si="48"/>
        <v>-1.5287526392393582</v>
      </c>
      <c r="BD37" s="1">
        <f t="shared" si="49"/>
        <v>-0.95881600904197162</v>
      </c>
      <c r="BE37" s="1">
        <f t="shared" si="42"/>
        <v>-0.94056037216745292</v>
      </c>
      <c r="BF37" s="1">
        <f t="shared" si="42"/>
        <v>-0.93995223958679064</v>
      </c>
      <c r="BG37" s="1">
        <f t="shared" si="42"/>
        <v>-0.9381173618915214</v>
      </c>
      <c r="BH37" s="1">
        <f t="shared" si="42"/>
        <v>-0.9326087037172115</v>
      </c>
      <c r="BI37" s="1">
        <f t="shared" si="42"/>
        <v>-0.91631047765414086</v>
      </c>
      <c r="BJ37" s="1">
        <f t="shared" si="42"/>
        <v>-0.86998546216396644</v>
      </c>
      <c r="BK37" s="1">
        <f t="shared" si="42"/>
        <v>-0.75018485976849536</v>
      </c>
      <c r="BL37" s="1">
        <f t="shared" si="50"/>
        <v>-0.487370168835628</v>
      </c>
      <c r="BN37" s="1">
        <f t="shared" si="10"/>
        <v>41820.561600000001</v>
      </c>
      <c r="BO37" s="1">
        <f t="shared" si="39"/>
        <v>-3.3618312369148383E-2</v>
      </c>
      <c r="BP37" s="1">
        <f t="shared" si="12"/>
        <v>1.0235881960587736</v>
      </c>
      <c r="BQ37" s="1">
        <f t="shared" si="13"/>
        <v>1.2290845390971619</v>
      </c>
      <c r="BR37" s="1">
        <f t="shared" si="14"/>
        <v>1.4094901083159703E-3</v>
      </c>
      <c r="BS37" s="1">
        <f t="shared" si="15"/>
        <v>2.4405060208804303</v>
      </c>
    </row>
    <row r="38" spans="1:71" ht="12.95" customHeight="1" x14ac:dyDescent="0.2">
      <c r="A38" s="38" t="s">
        <v>104</v>
      </c>
      <c r="B38" s="44" t="s">
        <v>102</v>
      </c>
      <c r="C38" s="63">
        <v>27329.377</v>
      </c>
      <c r="D38" s="63" t="s">
        <v>82</v>
      </c>
      <c r="E38" s="64">
        <f t="shared" si="17"/>
        <v>-25144.130078179536</v>
      </c>
      <c r="F38" s="1">
        <f t="shared" si="40"/>
        <v>-25144</v>
      </c>
      <c r="G38" s="1">
        <f t="shared" si="19"/>
        <v>-0.14907999999923049</v>
      </c>
      <c r="I38" s="1">
        <f t="shared" si="20"/>
        <v>-0.14907999999923049</v>
      </c>
      <c r="P38" s="1">
        <f t="shared" si="21"/>
        <v>-0.16640492390251055</v>
      </c>
      <c r="Q38" s="131">
        <f t="shared" si="22"/>
        <v>12310.877</v>
      </c>
      <c r="S38" s="2">
        <v>0.1</v>
      </c>
      <c r="Z38" s="1">
        <f t="shared" si="23"/>
        <v>-25144</v>
      </c>
      <c r="AA38" s="1">
        <f t="shared" si="24"/>
        <v>-0.17231824984143701</v>
      </c>
      <c r="AB38" s="1">
        <f t="shared" si="25"/>
        <v>-0.14316667406030403</v>
      </c>
      <c r="AC38" s="1">
        <f t="shared" si="26"/>
        <v>1.7324923903280054E-2</v>
      </c>
      <c r="AD38" s="1">
        <f t="shared" si="27"/>
        <v>2.3238249842206515E-2</v>
      </c>
      <c r="AE38" s="1">
        <f t="shared" si="28"/>
        <v>5.4001625572881115E-5</v>
      </c>
      <c r="AF38" s="1">
        <f t="shared" si="29"/>
        <v>1.7324923903280054E-2</v>
      </c>
      <c r="AG38" s="2"/>
      <c r="AH38" s="1">
        <f t="shared" si="30"/>
        <v>-5.9133259389264605E-3</v>
      </c>
      <c r="AI38" s="1">
        <f t="shared" si="31"/>
        <v>0.56724568162332267</v>
      </c>
      <c r="AJ38" s="1">
        <f t="shared" si="32"/>
        <v>-0.825862072511372</v>
      </c>
      <c r="AK38" s="1">
        <f t="shared" si="33"/>
        <v>-0.357316755885415</v>
      </c>
      <c r="AL38" s="1">
        <f t="shared" si="34"/>
        <v>-2.4513878985326789</v>
      </c>
      <c r="AM38" s="1">
        <f t="shared" si="35"/>
        <v>-2.7817328973298596</v>
      </c>
      <c r="AN38" s="1">
        <f t="shared" si="41"/>
        <v>-8.2330462658821268</v>
      </c>
      <c r="AO38" s="1">
        <f t="shared" si="41"/>
        <v>-8.2330297752428372</v>
      </c>
      <c r="AP38" s="1">
        <f t="shared" si="41"/>
        <v>-8.2331091766028557</v>
      </c>
      <c r="AQ38" s="1">
        <f t="shared" si="41"/>
        <v>-8.2327267187097917</v>
      </c>
      <c r="AR38" s="1">
        <f t="shared" si="41"/>
        <v>-8.234565567303413</v>
      </c>
      <c r="AS38" s="1">
        <f t="shared" si="41"/>
        <v>-8.2256451868724447</v>
      </c>
      <c r="AT38" s="1">
        <f t="shared" si="41"/>
        <v>-8.2672093392393506</v>
      </c>
      <c r="AU38" s="1">
        <f t="shared" si="37"/>
        <v>-7.711676700131977</v>
      </c>
      <c r="AW38" s="1">
        <v>-12000</v>
      </c>
      <c r="AX38" s="1">
        <f t="shared" si="43"/>
        <v>2.2842989032917642E-2</v>
      </c>
      <c r="AY38" s="1">
        <f t="shared" si="44"/>
        <v>1.1119874277098221E-2</v>
      </c>
      <c r="AZ38" s="1">
        <f t="shared" si="45"/>
        <v>1.1723114755819422E-2</v>
      </c>
      <c r="BA38" s="1">
        <f t="shared" si="46"/>
        <v>1.3922269227095581</v>
      </c>
      <c r="BB38" s="1">
        <f t="shared" si="47"/>
        <v>0.63090697632069093</v>
      </c>
      <c r="BC38" s="1">
        <f t="shared" si="48"/>
        <v>-0.79693690819361485</v>
      </c>
      <c r="BD38" s="1">
        <f t="shared" si="49"/>
        <v>-0.42098906954162885</v>
      </c>
      <c r="BE38" s="1">
        <f t="shared" si="42"/>
        <v>-0.43917872068670399</v>
      </c>
      <c r="BF38" s="1">
        <f t="shared" si="42"/>
        <v>-0.43694993199096105</v>
      </c>
      <c r="BG38" s="1">
        <f t="shared" si="42"/>
        <v>-0.43257114325677937</v>
      </c>
      <c r="BH38" s="1">
        <f t="shared" si="42"/>
        <v>-0.42399396138619955</v>
      </c>
      <c r="BI38" s="1">
        <f t="shared" si="42"/>
        <v>-0.40728789400186843</v>
      </c>
      <c r="BJ38" s="1">
        <f t="shared" si="42"/>
        <v>-0.37508578569400614</v>
      </c>
      <c r="BK38" s="1">
        <f t="shared" si="42"/>
        <v>-0.31411206507300049</v>
      </c>
      <c r="BL38" s="1">
        <f t="shared" si="50"/>
        <v>-0.20168895516525676</v>
      </c>
      <c r="BN38" s="1">
        <f t="shared" si="10"/>
        <v>42393.601600000002</v>
      </c>
      <c r="BO38" s="1">
        <f t="shared" si="39"/>
        <v>0.43220183732049033</v>
      </c>
      <c r="BP38" s="1">
        <f t="shared" si="12"/>
        <v>1.3922269227095581</v>
      </c>
      <c r="BQ38" s="1">
        <f t="shared" si="13"/>
        <v>2.0311706849655042</v>
      </c>
      <c r="BR38" s="1">
        <f t="shared" si="14"/>
        <v>9.506803735312582E-4</v>
      </c>
      <c r="BS38" s="1">
        <f t="shared" si="15"/>
        <v>1.6460854615772711</v>
      </c>
    </row>
    <row r="39" spans="1:71" ht="12.95" customHeight="1" x14ac:dyDescent="0.2">
      <c r="A39" s="38" t="s">
        <v>104</v>
      </c>
      <c r="B39" s="44" t="s">
        <v>102</v>
      </c>
      <c r="C39" s="63">
        <v>27330.499</v>
      </c>
      <c r="D39" s="63" t="s">
        <v>82</v>
      </c>
      <c r="E39" s="64">
        <f t="shared" si="17"/>
        <v>-25143.151088929222</v>
      </c>
      <c r="F39" s="1">
        <f t="shared" si="40"/>
        <v>-25143</v>
      </c>
      <c r="G39" s="1">
        <f t="shared" si="19"/>
        <v>-0.17316000000209897</v>
      </c>
      <c r="I39" s="1">
        <f t="shared" si="20"/>
        <v>-0.17316000000209897</v>
      </c>
      <c r="P39" s="1">
        <f t="shared" si="21"/>
        <v>-0.16638346819986694</v>
      </c>
      <c r="Q39" s="131">
        <f t="shared" si="22"/>
        <v>12311.999</v>
      </c>
      <c r="S39" s="2">
        <v>0.1</v>
      </c>
      <c r="Z39" s="1">
        <f t="shared" si="23"/>
        <v>-25143</v>
      </c>
      <c r="AA39" s="1">
        <f t="shared" si="24"/>
        <v>-0.17229106776151881</v>
      </c>
      <c r="AB39" s="1">
        <f t="shared" si="25"/>
        <v>-0.16725240044044709</v>
      </c>
      <c r="AC39" s="1">
        <f t="shared" si="26"/>
        <v>-6.7765318022320331E-3</v>
      </c>
      <c r="AD39" s="1">
        <f t="shared" si="27"/>
        <v>-8.6893224058015583E-4</v>
      </c>
      <c r="AE39" s="1">
        <f t="shared" si="28"/>
        <v>7.5504323871964984E-8</v>
      </c>
      <c r="AF39" s="1">
        <f t="shared" si="29"/>
        <v>-6.7765318022320331E-3</v>
      </c>
      <c r="AG39" s="2"/>
      <c r="AH39" s="1">
        <f t="shared" si="30"/>
        <v>-5.9075995616518721E-3</v>
      </c>
      <c r="AI39" s="1">
        <f t="shared" si="31"/>
        <v>0.5673615939612775</v>
      </c>
      <c r="AJ39" s="1">
        <f t="shared" si="32"/>
        <v>-0.82567914677894527</v>
      </c>
      <c r="AK39" s="1">
        <f t="shared" si="33"/>
        <v>-0.35745709355167837</v>
      </c>
      <c r="AL39" s="1">
        <f t="shared" si="34"/>
        <v>-2.4510635656348541</v>
      </c>
      <c r="AM39" s="1">
        <f t="shared" si="35"/>
        <v>-2.7803165196720454</v>
      </c>
      <c r="AN39" s="1">
        <f t="shared" si="41"/>
        <v>-8.232573075315722</v>
      </c>
      <c r="AO39" s="1">
        <f t="shared" si="41"/>
        <v>-8.2325567560887585</v>
      </c>
      <c r="AP39" s="1">
        <f t="shared" si="41"/>
        <v>-8.2326354256051424</v>
      </c>
      <c r="AQ39" s="1">
        <f t="shared" si="41"/>
        <v>-8.2322560428691531</v>
      </c>
      <c r="AR39" s="1">
        <f t="shared" si="41"/>
        <v>-8.2340822894049843</v>
      </c>
      <c r="AS39" s="1">
        <f t="shared" si="41"/>
        <v>-8.2252127590107822</v>
      </c>
      <c r="AT39" s="1">
        <f t="shared" si="41"/>
        <v>-8.2665924096674015</v>
      </c>
      <c r="AU39" s="1">
        <f t="shared" si="37"/>
        <v>-7.7111053377046348</v>
      </c>
      <c r="AW39" s="1">
        <v>-11500</v>
      </c>
      <c r="AX39" s="1">
        <f t="shared" si="43"/>
        <v>2.7128930770508521E-2</v>
      </c>
      <c r="AY39" s="1">
        <f t="shared" si="44"/>
        <v>1.3746654955753793E-2</v>
      </c>
      <c r="AZ39" s="1">
        <f t="shared" si="45"/>
        <v>1.338227581475473E-2</v>
      </c>
      <c r="BA39" s="1">
        <f t="shared" si="46"/>
        <v>1.5266952215144345</v>
      </c>
      <c r="BB39" s="1">
        <f t="shared" si="47"/>
        <v>0.96603469889957794</v>
      </c>
      <c r="BC39" s="1">
        <f t="shared" si="48"/>
        <v>0.35251617037701571</v>
      </c>
      <c r="BD39" s="1">
        <f t="shared" si="49"/>
        <v>0.17810632102565907</v>
      </c>
      <c r="BE39" s="1">
        <f t="shared" si="42"/>
        <v>0.18828866423090057</v>
      </c>
      <c r="BF39" s="1">
        <f t="shared" si="42"/>
        <v>0.18693028298850267</v>
      </c>
      <c r="BG39" s="1">
        <f t="shared" si="42"/>
        <v>0.1844674698664035</v>
      </c>
      <c r="BH39" s="1">
        <f t="shared" si="42"/>
        <v>0.18000513988525008</v>
      </c>
      <c r="BI39" s="1">
        <f t="shared" si="42"/>
        <v>0.17192907487710107</v>
      </c>
      <c r="BJ39" s="1">
        <f t="shared" si="42"/>
        <v>0.15734112478593626</v>
      </c>
      <c r="BK39" s="1">
        <f t="shared" si="42"/>
        <v>0.13107376901256318</v>
      </c>
      <c r="BL39" s="1">
        <f t="shared" si="50"/>
        <v>8.3992258505114492E-2</v>
      </c>
      <c r="BN39" s="1">
        <f t="shared" si="10"/>
        <v>42966.641600000003</v>
      </c>
      <c r="BO39" s="1">
        <f t="shared" si="39"/>
        <v>0.66178055949648784</v>
      </c>
      <c r="BP39" s="1">
        <f t="shared" si="12"/>
        <v>1.5266952215144345</v>
      </c>
      <c r="BQ39" s="1">
        <f t="shared" si="13"/>
        <v>2.3186403015938679</v>
      </c>
      <c r="BR39" s="1">
        <f t="shared" si="14"/>
        <v>-1.8562203639452932E-4</v>
      </c>
      <c r="BS39" s="1">
        <f t="shared" si="15"/>
        <v>-0.32140111857200909</v>
      </c>
    </row>
    <row r="40" spans="1:71" x14ac:dyDescent="0.2">
      <c r="A40" s="38" t="s">
        <v>107</v>
      </c>
      <c r="B40" s="44" t="s">
        <v>102</v>
      </c>
      <c r="C40" s="63">
        <v>27368.315999999999</v>
      </c>
      <c r="D40" s="63" t="s">
        <v>82</v>
      </c>
      <c r="E40" s="64">
        <f t="shared" si="17"/>
        <v>-25110.154264972778</v>
      </c>
      <c r="F40" s="1">
        <f t="shared" si="40"/>
        <v>-25110</v>
      </c>
      <c r="G40" s="1">
        <f t="shared" si="19"/>
        <v>-0.1768000000010943</v>
      </c>
      <c r="I40" s="1">
        <f t="shared" si="20"/>
        <v>-0.1768000000010943</v>
      </c>
      <c r="P40" s="1">
        <f t="shared" si="21"/>
        <v>-0.16567610865534702</v>
      </c>
      <c r="Q40" s="131">
        <f t="shared" si="22"/>
        <v>12349.815999999999</v>
      </c>
      <c r="S40" s="2">
        <v>0.1</v>
      </c>
      <c r="Z40" s="1">
        <f t="shared" si="23"/>
        <v>-25110</v>
      </c>
      <c r="AA40" s="1">
        <f t="shared" si="24"/>
        <v>-0.17139333789307831</v>
      </c>
      <c r="AB40" s="1">
        <f t="shared" si="25"/>
        <v>-0.17108277076336301</v>
      </c>
      <c r="AC40" s="1">
        <f t="shared" si="26"/>
        <v>-1.1123891345747289E-2</v>
      </c>
      <c r="AD40" s="1">
        <f t="shared" si="27"/>
        <v>-5.4066621080159916E-3</v>
      </c>
      <c r="AE40" s="1">
        <f t="shared" si="28"/>
        <v>2.923199515025593E-6</v>
      </c>
      <c r="AF40" s="1">
        <f t="shared" si="29"/>
        <v>-1.1123891345747289E-2</v>
      </c>
      <c r="AG40" s="2"/>
      <c r="AH40" s="1">
        <f t="shared" si="30"/>
        <v>-5.7172292377312937E-3</v>
      </c>
      <c r="AI40" s="1">
        <f t="shared" si="31"/>
        <v>0.57123934826861777</v>
      </c>
      <c r="AJ40" s="1">
        <f t="shared" si="32"/>
        <v>-0.81955096234883407</v>
      </c>
      <c r="AK40" s="1">
        <f t="shared" si="33"/>
        <v>-0.36209925108596969</v>
      </c>
      <c r="AL40" s="1">
        <f t="shared" si="34"/>
        <v>-2.4402854888455621</v>
      </c>
      <c r="AM40" s="1">
        <f t="shared" si="35"/>
        <v>-2.7339634230099774</v>
      </c>
      <c r="AN40" s="1">
        <f t="shared" si="41"/>
        <v>-8.2169032112281961</v>
      </c>
      <c r="AO40" s="1">
        <f t="shared" si="41"/>
        <v>-8.216891862024049</v>
      </c>
      <c r="AP40" s="1">
        <f t="shared" si="41"/>
        <v>-8.2169488242548123</v>
      </c>
      <c r="AQ40" s="1">
        <f t="shared" si="41"/>
        <v>-8.216662841696289</v>
      </c>
      <c r="AR40" s="1">
        <f t="shared" si="41"/>
        <v>-8.2180964689881222</v>
      </c>
      <c r="AS40" s="1">
        <f t="shared" si="41"/>
        <v>-8.2108543584701188</v>
      </c>
      <c r="AT40" s="1">
        <f t="shared" si="41"/>
        <v>-8.2461320933029416</v>
      </c>
      <c r="AU40" s="1">
        <f t="shared" si="37"/>
        <v>-7.6922503776023907</v>
      </c>
      <c r="AW40" s="1">
        <v>-11000</v>
      </c>
      <c r="AX40" s="1">
        <f t="shared" si="43"/>
        <v>2.6566286956062959E-2</v>
      </c>
      <c r="AY40" s="1">
        <f t="shared" si="44"/>
        <v>1.6071010180153569E-2</v>
      </c>
      <c r="AZ40" s="1">
        <f t="shared" si="45"/>
        <v>1.0495276775909392E-2</v>
      </c>
      <c r="BA40" s="1">
        <f t="shared" si="46"/>
        <v>1.1602446215183115</v>
      </c>
      <c r="BB40" s="1">
        <f t="shared" si="47"/>
        <v>0.37157407805692372</v>
      </c>
      <c r="BC40" s="1">
        <f t="shared" si="48"/>
        <v>1.2812301769614998</v>
      </c>
      <c r="BD40" s="1">
        <f t="shared" si="49"/>
        <v>0.74550032039393477</v>
      </c>
      <c r="BE40" s="1">
        <f t="shared" si="42"/>
        <v>0.75277276961848028</v>
      </c>
      <c r="BF40" s="1">
        <f t="shared" si="42"/>
        <v>0.75136440444718056</v>
      </c>
      <c r="BG40" s="1">
        <f t="shared" si="42"/>
        <v>0.747935734912064</v>
      </c>
      <c r="BH40" s="1">
        <f t="shared" si="42"/>
        <v>0.73963379575074306</v>
      </c>
      <c r="BI40" s="1">
        <f t="shared" si="42"/>
        <v>0.71978682161508001</v>
      </c>
      <c r="BJ40" s="1">
        <f t="shared" si="42"/>
        <v>0.67367136322919619</v>
      </c>
      <c r="BK40" s="1">
        <f t="shared" si="42"/>
        <v>0.57244316660076966</v>
      </c>
      <c r="BL40" s="1">
        <f t="shared" si="50"/>
        <v>0.36967347217548574</v>
      </c>
      <c r="BN40" s="1">
        <f t="shared" si="10"/>
        <v>43539.681600000004</v>
      </c>
      <c r="BO40" s="1">
        <f t="shared" si="39"/>
        <v>0.25454624099011236</v>
      </c>
      <c r="BP40" s="1">
        <f t="shared" si="12"/>
        <v>1.1602446215183115</v>
      </c>
      <c r="BQ40" s="1">
        <f t="shared" si="13"/>
        <v>1.8184329814944618</v>
      </c>
      <c r="BR40" s="1">
        <f t="shared" si="14"/>
        <v>-1.0943870570797986E-3</v>
      </c>
      <c r="BS40" s="1">
        <f t="shared" si="15"/>
        <v>-1.8949109229066883</v>
      </c>
    </row>
    <row r="41" spans="1:71" x14ac:dyDescent="0.2">
      <c r="A41" s="38" t="s">
        <v>107</v>
      </c>
      <c r="B41" s="44" t="s">
        <v>102</v>
      </c>
      <c r="C41" s="63">
        <v>27369.462</v>
      </c>
      <c r="D41" s="63" t="s">
        <v>82</v>
      </c>
      <c r="E41" s="64">
        <f t="shared" si="17"/>
        <v>-25109.154334775933</v>
      </c>
      <c r="F41" s="1">
        <f t="shared" si="40"/>
        <v>-25109</v>
      </c>
      <c r="G41" s="1">
        <f t="shared" si="19"/>
        <v>-0.17688000000271131</v>
      </c>
      <c r="I41" s="1">
        <f t="shared" si="20"/>
        <v>-0.17688000000271131</v>
      </c>
      <c r="P41" s="1">
        <f t="shared" si="21"/>
        <v>-0.1656546940825652</v>
      </c>
      <c r="Q41" s="131">
        <f t="shared" si="22"/>
        <v>12350.962</v>
      </c>
      <c r="S41" s="2">
        <v>0.1</v>
      </c>
      <c r="Z41" s="1">
        <f t="shared" si="23"/>
        <v>-25109</v>
      </c>
      <c r="AA41" s="1">
        <f t="shared" si="24"/>
        <v>-0.17136611200595364</v>
      </c>
      <c r="AB41" s="1">
        <f t="shared" si="25"/>
        <v>-0.17116858207932287</v>
      </c>
      <c r="AC41" s="1">
        <f t="shared" si="26"/>
        <v>-1.1225305920146117E-2</v>
      </c>
      <c r="AD41" s="1">
        <f t="shared" si="27"/>
        <v>-5.5138879967576715E-3</v>
      </c>
      <c r="AE41" s="1">
        <f t="shared" si="28"/>
        <v>3.0402960840788326E-6</v>
      </c>
      <c r="AF41" s="1">
        <f t="shared" si="29"/>
        <v>-1.1225305920146117E-2</v>
      </c>
      <c r="AG41" s="2"/>
      <c r="AH41" s="1">
        <f t="shared" si="30"/>
        <v>-5.711417923388455E-3</v>
      </c>
      <c r="AI41" s="1">
        <f t="shared" si="31"/>
        <v>0.57135846991736594</v>
      </c>
      <c r="AJ41" s="1">
        <f t="shared" si="32"/>
        <v>-0.81936244989596296</v>
      </c>
      <c r="AK41" s="1">
        <f t="shared" si="33"/>
        <v>-0.36224025562954504</v>
      </c>
      <c r="AL41" s="1">
        <f t="shared" si="34"/>
        <v>-2.4399565777574055</v>
      </c>
      <c r="AM41" s="1">
        <f t="shared" si="35"/>
        <v>-2.7325703616217987</v>
      </c>
      <c r="AN41" s="1">
        <f t="shared" ref="AN41:AT50" si="51">$AU41+$AB$7*SIN(AO41)</f>
        <v>-8.2164266971194913</v>
      </c>
      <c r="AO41" s="1">
        <f t="shared" si="51"/>
        <v>-8.216415478963512</v>
      </c>
      <c r="AP41" s="1">
        <f t="shared" si="51"/>
        <v>-8.2164718542254818</v>
      </c>
      <c r="AQ41" s="1">
        <f t="shared" si="51"/>
        <v>-8.2161884634633005</v>
      </c>
      <c r="AR41" s="1">
        <f t="shared" si="51"/>
        <v>-8.2176108935814245</v>
      </c>
      <c r="AS41" s="1">
        <f t="shared" si="51"/>
        <v>-8.2104165346621514</v>
      </c>
      <c r="AT41" s="1">
        <f t="shared" si="51"/>
        <v>-8.2455090068510568</v>
      </c>
      <c r="AU41" s="1">
        <f t="shared" si="37"/>
        <v>-7.6916790151750503</v>
      </c>
      <c r="AW41" s="1">
        <v>-10500</v>
      </c>
      <c r="AX41" s="1">
        <f t="shared" si="43"/>
        <v>2.4236150729969225E-2</v>
      </c>
      <c r="AY41" s="1">
        <f t="shared" si="44"/>
        <v>1.8092939950297496E-2</v>
      </c>
      <c r="AZ41" s="1">
        <f t="shared" si="45"/>
        <v>6.1432107796717296E-3</v>
      </c>
      <c r="BA41" s="1">
        <f t="shared" si="46"/>
        <v>0.87556052009248664</v>
      </c>
      <c r="BB41" s="1">
        <f t="shared" si="47"/>
        <v>-0.13206973242236691</v>
      </c>
      <c r="BC41" s="1">
        <f t="shared" si="48"/>
        <v>1.7943908050202411</v>
      </c>
      <c r="BD41" s="1">
        <f t="shared" si="49"/>
        <v>1.2529254660902447</v>
      </c>
      <c r="BE41" s="1">
        <f t="shared" si="42"/>
        <v>1.172643121077761</v>
      </c>
      <c r="BF41" s="1">
        <f t="shared" si="42"/>
        <v>1.1725569872684853</v>
      </c>
      <c r="BG41" s="1">
        <f t="shared" si="42"/>
        <v>1.172161398224064</v>
      </c>
      <c r="BH41" s="1">
        <f t="shared" si="42"/>
        <v>1.1703493162259679</v>
      </c>
      <c r="BI41" s="1">
        <f t="shared" si="42"/>
        <v>1.1621458441080934</v>
      </c>
      <c r="BJ41" s="1">
        <f t="shared" si="42"/>
        <v>1.1267955219974148</v>
      </c>
      <c r="BK41" s="1">
        <f t="shared" si="42"/>
        <v>0.99737601289693123</v>
      </c>
      <c r="BL41" s="1">
        <f t="shared" si="50"/>
        <v>0.65535468584585699</v>
      </c>
      <c r="BN41" s="1">
        <f t="shared" si="10"/>
        <v>44112.721600000004</v>
      </c>
      <c r="BO41" s="1">
        <f t="shared" si="39"/>
        <v>-9.0474163624334802E-2</v>
      </c>
      <c r="BP41" s="1">
        <f t="shared" si="12"/>
        <v>0.87556052009248664</v>
      </c>
      <c r="BQ41" s="1">
        <f t="shared" si="13"/>
        <v>1.0643851832158504</v>
      </c>
      <c r="BR41" s="1">
        <f t="shared" si="14"/>
        <v>-1.2916059073169821E-3</v>
      </c>
      <c r="BS41" s="1">
        <f t="shared" si="15"/>
        <v>-2.236391709891441</v>
      </c>
    </row>
    <row r="42" spans="1:71" x14ac:dyDescent="0.2">
      <c r="A42" s="38" t="s">
        <v>107</v>
      </c>
      <c r="B42" s="44" t="s">
        <v>102</v>
      </c>
      <c r="C42" s="63">
        <v>27384.358</v>
      </c>
      <c r="D42" s="63" t="s">
        <v>82</v>
      </c>
      <c r="E42" s="64">
        <f t="shared" si="17"/>
        <v>-25096.156987295828</v>
      </c>
      <c r="F42" s="1">
        <f t="shared" si="40"/>
        <v>-25096</v>
      </c>
      <c r="G42" s="1">
        <f t="shared" si="19"/>
        <v>-0.17992000000231201</v>
      </c>
      <c r="I42" s="1">
        <f t="shared" si="20"/>
        <v>-0.17992000000231201</v>
      </c>
      <c r="P42" s="1">
        <f t="shared" si="21"/>
        <v>-0.16537641471926673</v>
      </c>
      <c r="Q42" s="131">
        <f t="shared" si="22"/>
        <v>12365.858</v>
      </c>
      <c r="S42" s="2">
        <v>0.1</v>
      </c>
      <c r="Z42" s="1">
        <f t="shared" si="23"/>
        <v>-25096</v>
      </c>
      <c r="AA42" s="1">
        <f t="shared" si="24"/>
        <v>-0.17101205727504354</v>
      </c>
      <c r="AB42" s="1">
        <f t="shared" si="25"/>
        <v>-0.1742843574465352</v>
      </c>
      <c r="AC42" s="1">
        <f t="shared" si="26"/>
        <v>-1.4543585283045279E-2</v>
      </c>
      <c r="AD42" s="1">
        <f t="shared" si="27"/>
        <v>-8.9079427272684697E-3</v>
      </c>
      <c r="AE42" s="1">
        <f t="shared" si="28"/>
        <v>7.9351443632295236E-6</v>
      </c>
      <c r="AF42" s="1">
        <f t="shared" si="29"/>
        <v>-1.4543585283045279E-2</v>
      </c>
      <c r="AG42" s="2"/>
      <c r="AH42" s="1">
        <f t="shared" si="30"/>
        <v>-5.6356425557767976E-3</v>
      </c>
      <c r="AI42" s="1">
        <f t="shared" si="31"/>
        <v>0.57291582638432637</v>
      </c>
      <c r="AJ42" s="1">
        <f t="shared" si="32"/>
        <v>-0.81689650511700218</v>
      </c>
      <c r="AK42" s="1">
        <f t="shared" si="33"/>
        <v>-0.36407509219549339</v>
      </c>
      <c r="AL42" s="1">
        <f t="shared" si="34"/>
        <v>-2.4356682088417259</v>
      </c>
      <c r="AM42" s="1">
        <f t="shared" si="35"/>
        <v>-2.7145214024198272</v>
      </c>
      <c r="AN42" s="1">
        <f t="shared" si="51"/>
        <v>-8.2102229598371963</v>
      </c>
      <c r="AO42" s="1">
        <f t="shared" si="51"/>
        <v>-8.2102133492907576</v>
      </c>
      <c r="AP42" s="1">
        <f t="shared" si="51"/>
        <v>-8.2102624502002168</v>
      </c>
      <c r="AQ42" s="1">
        <f t="shared" si="51"/>
        <v>-8.2100115223996752</v>
      </c>
      <c r="AR42" s="1">
        <f t="shared" si="51"/>
        <v>-8.2112921047671055</v>
      </c>
      <c r="AS42" s="1">
        <f t="shared" si="51"/>
        <v>-8.2047099324938575</v>
      </c>
      <c r="AT42" s="1">
        <f t="shared" si="51"/>
        <v>-8.2373924363508415</v>
      </c>
      <c r="AU42" s="1">
        <f t="shared" si="37"/>
        <v>-7.6842513036196207</v>
      </c>
      <c r="AW42" s="1">
        <v>-10000</v>
      </c>
      <c r="AX42" s="1">
        <f t="shared" si="43"/>
        <v>2.176410833918711E-2</v>
      </c>
      <c r="AY42" s="1">
        <f t="shared" si="44"/>
        <v>1.9812444266185621E-2</v>
      </c>
      <c r="AZ42" s="1">
        <f t="shared" si="45"/>
        <v>1.9516640730014906E-3</v>
      </c>
      <c r="BA42" s="1">
        <f t="shared" si="46"/>
        <v>0.71300622889415799</v>
      </c>
      <c r="BB42" s="1">
        <f t="shared" si="47"/>
        <v>-0.43105486141153859</v>
      </c>
      <c r="BC42" s="1">
        <f t="shared" si="48"/>
        <v>2.1075955897624272</v>
      </c>
      <c r="BD42" s="1">
        <f t="shared" si="49"/>
        <v>1.7587574796556824</v>
      </c>
      <c r="BE42" s="1">
        <f t="shared" ref="BE42:BK51" si="52">$BL42+$AB$7*SIN(BF42)</f>
        <v>1.500869847385423</v>
      </c>
      <c r="BF42" s="1">
        <f t="shared" si="52"/>
        <v>1.5008698298548333</v>
      </c>
      <c r="BG42" s="1">
        <f t="shared" si="52"/>
        <v>1.5008693827746014</v>
      </c>
      <c r="BH42" s="1">
        <f t="shared" si="52"/>
        <v>1.5008579819128043</v>
      </c>
      <c r="BI42" s="1">
        <f t="shared" si="52"/>
        <v>1.5005678762362391</v>
      </c>
      <c r="BJ42" s="1">
        <f t="shared" si="52"/>
        <v>1.4935509964250482</v>
      </c>
      <c r="BK42" s="1">
        <f t="shared" si="52"/>
        <v>1.3945845431853097</v>
      </c>
      <c r="BL42" s="1">
        <f t="shared" si="50"/>
        <v>0.94103589951622824</v>
      </c>
      <c r="BN42" s="1">
        <f t="shared" si="10"/>
        <v>44685.761599999998</v>
      </c>
      <c r="BO42" s="1">
        <f t="shared" si="39"/>
        <v>-0.2952934585926949</v>
      </c>
      <c r="BP42" s="1">
        <f t="shared" si="12"/>
        <v>0.71300622889415799</v>
      </c>
      <c r="BQ42" s="1">
        <f t="shared" si="13"/>
        <v>0.33814928323662191</v>
      </c>
      <c r="BR42" s="1">
        <f t="shared" si="14"/>
        <v>-1.1923321037861365E-3</v>
      </c>
      <c r="BS42" s="1">
        <f t="shared" si="15"/>
        <v>-2.0645009574815512</v>
      </c>
    </row>
    <row r="43" spans="1:71" x14ac:dyDescent="0.2">
      <c r="A43" s="38" t="s">
        <v>107</v>
      </c>
      <c r="B43" s="44" t="s">
        <v>102</v>
      </c>
      <c r="C43" s="63">
        <v>27636.499</v>
      </c>
      <c r="D43" s="63" t="s">
        <v>82</v>
      </c>
      <c r="E43" s="64">
        <f t="shared" si="17"/>
        <v>-24876.154020661736</v>
      </c>
      <c r="F43" s="1">
        <f t="shared" si="40"/>
        <v>-24876</v>
      </c>
      <c r="G43" s="1">
        <f t="shared" si="19"/>
        <v>-0.17652000000089174</v>
      </c>
      <c r="I43" s="1">
        <f t="shared" si="20"/>
        <v>-0.17652000000089174</v>
      </c>
      <c r="P43" s="1">
        <f t="shared" si="21"/>
        <v>-0.16069807630563185</v>
      </c>
      <c r="Q43" s="131">
        <f t="shared" si="22"/>
        <v>12617.999</v>
      </c>
      <c r="S43" s="2">
        <v>0.1</v>
      </c>
      <c r="Z43" s="1">
        <f t="shared" si="23"/>
        <v>-24876</v>
      </c>
      <c r="AA43" s="1">
        <f t="shared" si="24"/>
        <v>-0.1649861029514906</v>
      </c>
      <c r="AB43" s="1">
        <f t="shared" si="25"/>
        <v>-0.17223197335503299</v>
      </c>
      <c r="AC43" s="1">
        <f t="shared" si="26"/>
        <v>-1.5821923695259893E-2</v>
      </c>
      <c r="AD43" s="1">
        <f t="shared" si="27"/>
        <v>-1.1533897049401137E-2</v>
      </c>
      <c r="AE43" s="1">
        <f t="shared" si="28"/>
        <v>1.3303078114618428E-5</v>
      </c>
      <c r="AF43" s="1">
        <f t="shared" si="29"/>
        <v>-1.5821923695259893E-2</v>
      </c>
      <c r="AG43" s="2"/>
      <c r="AH43" s="1">
        <f t="shared" si="30"/>
        <v>-4.2880266458587436E-3</v>
      </c>
      <c r="AI43" s="1">
        <f t="shared" si="31"/>
        <v>0.60195139829364619</v>
      </c>
      <c r="AJ43" s="1">
        <f t="shared" si="32"/>
        <v>-0.77048776010402731</v>
      </c>
      <c r="AK43" s="1">
        <f t="shared" si="33"/>
        <v>-0.39561202558789388</v>
      </c>
      <c r="AL43" s="1">
        <f t="shared" si="34"/>
        <v>-2.3592645284173006</v>
      </c>
      <c r="AM43" s="1">
        <f t="shared" si="35"/>
        <v>-2.4247343252971953</v>
      </c>
      <c r="AN43" s="1">
        <f t="shared" si="51"/>
        <v>-8.1025136831713755</v>
      </c>
      <c r="AO43" s="1">
        <f t="shared" si="51"/>
        <v>-8.1025140815671985</v>
      </c>
      <c r="AP43" s="1">
        <f t="shared" si="51"/>
        <v>-8.1025111955929674</v>
      </c>
      <c r="AQ43" s="1">
        <f t="shared" si="51"/>
        <v>-8.1025321008111515</v>
      </c>
      <c r="AR43" s="1">
        <f t="shared" si="51"/>
        <v>-8.1023806300906145</v>
      </c>
      <c r="AS43" s="1">
        <f t="shared" si="51"/>
        <v>-8.103476087700324</v>
      </c>
      <c r="AT43" s="1">
        <f t="shared" si="51"/>
        <v>-8.0954439313968471</v>
      </c>
      <c r="AU43" s="1">
        <f t="shared" si="37"/>
        <v>-7.5585515696046572</v>
      </c>
      <c r="AW43" s="1">
        <v>-9500</v>
      </c>
      <c r="AX43" s="1">
        <f t="shared" si="43"/>
        <v>1.9485789716321502E-2</v>
      </c>
      <c r="AY43" s="1">
        <f t="shared" si="44"/>
        <v>2.1229523127817923E-2</v>
      </c>
      <c r="AZ43" s="1">
        <f t="shared" si="45"/>
        <v>-1.7437334114964198E-3</v>
      </c>
      <c r="BA43" s="1">
        <f t="shared" si="46"/>
        <v>0.61470859231763741</v>
      </c>
      <c r="BB43" s="1">
        <f t="shared" si="47"/>
        <v>-0.61751961953505252</v>
      </c>
      <c r="BC43" s="1">
        <f t="shared" si="48"/>
        <v>2.3275194044422207</v>
      </c>
      <c r="BD43" s="1">
        <f t="shared" si="49"/>
        <v>2.3195798520336277</v>
      </c>
      <c r="BE43" s="1">
        <f t="shared" si="52"/>
        <v>1.7761329422341987</v>
      </c>
      <c r="BF43" s="1">
        <f t="shared" si="52"/>
        <v>1.776133382396875</v>
      </c>
      <c r="BG43" s="1">
        <f t="shared" si="52"/>
        <v>1.7761295357334159</v>
      </c>
      <c r="BH43" s="1">
        <f t="shared" si="52"/>
        <v>1.7761631500383159</v>
      </c>
      <c r="BI43" s="1">
        <f t="shared" si="52"/>
        <v>1.7758692256975932</v>
      </c>
      <c r="BJ43" s="1">
        <f t="shared" si="52"/>
        <v>1.7784254190459723</v>
      </c>
      <c r="BK43" s="1">
        <f t="shared" si="52"/>
        <v>1.7550283312560038</v>
      </c>
      <c r="BL43" s="1">
        <f t="shared" si="50"/>
        <v>1.2267171131865995</v>
      </c>
      <c r="BN43" s="1">
        <f t="shared" si="10"/>
        <v>45258.801599999999</v>
      </c>
      <c r="BO43" s="1">
        <f t="shared" si="39"/>
        <v>-0.42303084949378922</v>
      </c>
      <c r="BP43" s="1">
        <f t="shared" si="12"/>
        <v>0.61470859231763741</v>
      </c>
      <c r="BQ43" s="1">
        <f t="shared" si="13"/>
        <v>-0.30212279429135835</v>
      </c>
      <c r="BR43" s="1">
        <f t="shared" si="14"/>
        <v>-1.0352040902924292E-3</v>
      </c>
      <c r="BS43" s="1">
        <f t="shared" si="15"/>
        <v>-1.7924367118952247</v>
      </c>
    </row>
    <row r="44" spans="1:71" x14ac:dyDescent="0.2">
      <c r="A44" s="38" t="s">
        <v>107</v>
      </c>
      <c r="B44" s="44" t="s">
        <v>102</v>
      </c>
      <c r="C44" s="63">
        <v>27713.275000000001</v>
      </c>
      <c r="D44" s="63" t="s">
        <v>82</v>
      </c>
      <c r="E44" s="64">
        <f t="shared" si="17"/>
        <v>-24809.163932709758</v>
      </c>
      <c r="F44" s="1">
        <f t="shared" si="40"/>
        <v>-24809</v>
      </c>
      <c r="G44" s="1">
        <f t="shared" si="19"/>
        <v>-0.18788000000131433</v>
      </c>
      <c r="I44" s="1">
        <f t="shared" si="20"/>
        <v>-0.18788000000131433</v>
      </c>
      <c r="P44" s="1">
        <f t="shared" si="21"/>
        <v>-0.15928494028505377</v>
      </c>
      <c r="Q44" s="131">
        <f t="shared" si="22"/>
        <v>12694.775000000001</v>
      </c>
      <c r="S44" s="2">
        <v>0.1</v>
      </c>
      <c r="Z44" s="1">
        <f t="shared" si="23"/>
        <v>-24809</v>
      </c>
      <c r="AA44" s="1">
        <f t="shared" si="24"/>
        <v>-0.16313761305943572</v>
      </c>
      <c r="AB44" s="1">
        <f t="shared" si="25"/>
        <v>-0.18402732722693238</v>
      </c>
      <c r="AC44" s="1">
        <f t="shared" si="26"/>
        <v>-2.8595059716260557E-2</v>
      </c>
      <c r="AD44" s="1">
        <f t="shared" si="27"/>
        <v>-2.4742386941878608E-2</v>
      </c>
      <c r="AE44" s="1">
        <f t="shared" si="28"/>
        <v>6.1218571158164515E-5</v>
      </c>
      <c r="AF44" s="1">
        <f t="shared" si="29"/>
        <v>-2.8595059716260557E-2</v>
      </c>
      <c r="AG44" s="2"/>
      <c r="AH44" s="1">
        <f t="shared" si="30"/>
        <v>-3.8526727743819406E-3</v>
      </c>
      <c r="AI44" s="1">
        <f t="shared" si="31"/>
        <v>0.61191117924351146</v>
      </c>
      <c r="AJ44" s="1">
        <f t="shared" si="32"/>
        <v>-0.75439951970964292</v>
      </c>
      <c r="AK44" s="1">
        <f t="shared" si="33"/>
        <v>-0.40538701423945234</v>
      </c>
      <c r="AL44" s="1">
        <f t="shared" si="34"/>
        <v>-2.3343974132006027</v>
      </c>
      <c r="AM44" s="1">
        <f t="shared" si="35"/>
        <v>-2.3416987807920466</v>
      </c>
      <c r="AN44" s="1">
        <f t="shared" si="51"/>
        <v>-8.0686003277951759</v>
      </c>
      <c r="AO44" s="1">
        <f t="shared" si="51"/>
        <v>-8.0686008031358316</v>
      </c>
      <c r="AP44" s="1">
        <f t="shared" si="51"/>
        <v>-8.0685968261165417</v>
      </c>
      <c r="AQ44" s="1">
        <f t="shared" si="51"/>
        <v>-8.068630098296083</v>
      </c>
      <c r="AR44" s="1">
        <f t="shared" si="51"/>
        <v>-8.0683515829220198</v>
      </c>
      <c r="AS44" s="1">
        <f t="shared" si="51"/>
        <v>-8.0706721111173838</v>
      </c>
      <c r="AT44" s="1">
        <f t="shared" si="51"/>
        <v>-8.0505158310922464</v>
      </c>
      <c r="AU44" s="1">
        <f t="shared" si="37"/>
        <v>-7.5202702869728268</v>
      </c>
      <c r="AW44" s="1">
        <v>-9000</v>
      </c>
      <c r="AX44" s="1">
        <f t="shared" si="43"/>
        <v>1.7448254385632953E-2</v>
      </c>
      <c r="AY44" s="1">
        <f t="shared" si="44"/>
        <v>2.2344176535194403E-2</v>
      </c>
      <c r="AZ44" s="1">
        <f t="shared" si="45"/>
        <v>-4.8959221495614496E-3</v>
      </c>
      <c r="BA44" s="1">
        <f t="shared" si="46"/>
        <v>0.5511845808706326</v>
      </c>
      <c r="BB44" s="1">
        <f t="shared" si="47"/>
        <v>-0.74177637823041542</v>
      </c>
      <c r="BC44" s="1">
        <f t="shared" si="48"/>
        <v>2.4976493360764596</v>
      </c>
      <c r="BD44" s="1">
        <f t="shared" si="49"/>
        <v>2.9977904220057328</v>
      </c>
      <c r="BE44" s="1">
        <f t="shared" si="52"/>
        <v>2.018345378509864</v>
      </c>
      <c r="BF44" s="1">
        <f t="shared" si="52"/>
        <v>2.0182858589577513</v>
      </c>
      <c r="BG44" s="1">
        <f t="shared" si="52"/>
        <v>2.0185308986256461</v>
      </c>
      <c r="BH44" s="1">
        <f t="shared" si="52"/>
        <v>2.0175212758688361</v>
      </c>
      <c r="BI44" s="1">
        <f t="shared" si="52"/>
        <v>2.0216676160742333</v>
      </c>
      <c r="BJ44" s="1">
        <f t="shared" si="52"/>
        <v>2.0044036414177513</v>
      </c>
      <c r="BK44" s="1">
        <f t="shared" si="52"/>
        <v>2.0726471081307563</v>
      </c>
      <c r="BL44" s="1">
        <f t="shared" si="50"/>
        <v>1.5123983268569707</v>
      </c>
      <c r="BN44" s="1">
        <f t="shared" si="10"/>
        <v>45831.8416</v>
      </c>
      <c r="BO44" s="1">
        <f t="shared" si="39"/>
        <v>-0.50815274768679131</v>
      </c>
      <c r="BP44" s="1">
        <f t="shared" si="12"/>
        <v>0.5511845808706326</v>
      </c>
      <c r="BQ44" s="1">
        <f t="shared" si="13"/>
        <v>-0.84827742056572719</v>
      </c>
      <c r="BR44" s="1">
        <f t="shared" si="14"/>
        <v>-8.7354959413934704E-4</v>
      </c>
      <c r="BS44" s="1">
        <f t="shared" si="15"/>
        <v>-1.5125349454079435</v>
      </c>
    </row>
    <row r="45" spans="1:71" x14ac:dyDescent="0.2">
      <c r="A45" s="38" t="s">
        <v>107</v>
      </c>
      <c r="B45" s="44" t="s">
        <v>102</v>
      </c>
      <c r="C45" s="63">
        <v>27722.45</v>
      </c>
      <c r="D45" s="63" t="s">
        <v>82</v>
      </c>
      <c r="E45" s="64">
        <f t="shared" si="17"/>
        <v>-24801.158383358928</v>
      </c>
      <c r="F45" s="1">
        <f t="shared" si="40"/>
        <v>-24801</v>
      </c>
      <c r="G45" s="1">
        <f t="shared" si="19"/>
        <v>-0.18152000000191038</v>
      </c>
      <c r="I45" s="1">
        <f t="shared" si="20"/>
        <v>-0.18152000000191038</v>
      </c>
      <c r="P45" s="1">
        <f t="shared" si="21"/>
        <v>-0.15911657053642533</v>
      </c>
      <c r="Q45" s="131">
        <f t="shared" si="22"/>
        <v>12703.95</v>
      </c>
      <c r="S45" s="2">
        <v>0.1</v>
      </c>
      <c r="Z45" s="1">
        <f t="shared" si="23"/>
        <v>-24801</v>
      </c>
      <c r="AA45" s="1">
        <f t="shared" si="24"/>
        <v>-0.16291646853409053</v>
      </c>
      <c r="AB45" s="1">
        <f t="shared" si="25"/>
        <v>-0.17772010200424518</v>
      </c>
      <c r="AC45" s="1">
        <f t="shared" si="26"/>
        <v>-2.2403429465485042E-2</v>
      </c>
      <c r="AD45" s="1">
        <f t="shared" si="27"/>
        <v>-1.8603531467819845E-2</v>
      </c>
      <c r="AE45" s="1">
        <f t="shared" si="28"/>
        <v>3.4609138307416321E-5</v>
      </c>
      <c r="AF45" s="1">
        <f t="shared" si="29"/>
        <v>-2.2403429465485042E-2</v>
      </c>
      <c r="AG45" s="2"/>
      <c r="AH45" s="1">
        <f t="shared" si="30"/>
        <v>-3.7998979976652004E-3</v>
      </c>
      <c r="AI45" s="1">
        <f t="shared" si="31"/>
        <v>0.61313908187742117</v>
      </c>
      <c r="AJ45" s="1">
        <f t="shared" si="32"/>
        <v>-0.75241068441984704</v>
      </c>
      <c r="AK45" s="1">
        <f t="shared" si="33"/>
        <v>-0.40655896760432569</v>
      </c>
      <c r="AL45" s="1">
        <f t="shared" si="34"/>
        <v>-2.3313728235720279</v>
      </c>
      <c r="AM45" s="1">
        <f t="shared" si="35"/>
        <v>-2.3319283299691662</v>
      </c>
      <c r="AN45" s="1">
        <f t="shared" si="51"/>
        <v>-8.0645133381114338</v>
      </c>
      <c r="AO45" s="1">
        <f t="shared" si="51"/>
        <v>-8.0645137996057965</v>
      </c>
      <c r="AP45" s="1">
        <f t="shared" si="51"/>
        <v>-8.0645098646208648</v>
      </c>
      <c r="AQ45" s="1">
        <f t="shared" si="51"/>
        <v>-8.0645434143991466</v>
      </c>
      <c r="AR45" s="1">
        <f t="shared" si="51"/>
        <v>-8.0642571989694503</v>
      </c>
      <c r="AS45" s="1">
        <f t="shared" si="51"/>
        <v>-8.0666867337342758</v>
      </c>
      <c r="AT45" s="1">
        <f t="shared" si="51"/>
        <v>-8.0450991547986419</v>
      </c>
      <c r="AU45" s="1">
        <f t="shared" si="37"/>
        <v>-7.5156993875541014</v>
      </c>
      <c r="AW45" s="1">
        <v>-8500</v>
      </c>
      <c r="AX45" s="1">
        <f t="shared" si="43"/>
        <v>1.5634384242708188E-2</v>
      </c>
      <c r="AY45" s="1">
        <f t="shared" si="44"/>
        <v>2.3156404488315067E-2</v>
      </c>
      <c r="AZ45" s="1">
        <f t="shared" si="45"/>
        <v>-7.5220202456068802E-3</v>
      </c>
      <c r="BA45" s="1">
        <f t="shared" si="46"/>
        <v>0.50832360241588459</v>
      </c>
      <c r="BB45" s="1">
        <f t="shared" si="47"/>
        <v>-0.82859353059663854</v>
      </c>
      <c r="BC45" s="1">
        <f t="shared" si="48"/>
        <v>2.6385248629361455</v>
      </c>
      <c r="BD45" s="1">
        <f t="shared" si="49"/>
        <v>3.8914069088535892</v>
      </c>
      <c r="BE45" s="1">
        <f t="shared" si="52"/>
        <v>2.2388912222229038</v>
      </c>
      <c r="BF45" s="1">
        <f t="shared" si="52"/>
        <v>2.2381327812258336</v>
      </c>
      <c r="BG45" s="1">
        <f t="shared" si="52"/>
        <v>2.2403134113330774</v>
      </c>
      <c r="BH45" s="1">
        <f t="shared" si="52"/>
        <v>2.2340274153710875</v>
      </c>
      <c r="BI45" s="1">
        <f t="shared" si="52"/>
        <v>2.2520144501333825</v>
      </c>
      <c r="BJ45" s="1">
        <f t="shared" si="52"/>
        <v>2.1993871631457651</v>
      </c>
      <c r="BK45" s="1">
        <f t="shared" si="52"/>
        <v>2.3448520086577034</v>
      </c>
      <c r="BL45" s="1">
        <f t="shared" si="50"/>
        <v>1.798079540527342</v>
      </c>
      <c r="BN45" s="1">
        <f t="shared" si="10"/>
        <v>46404.881600000001</v>
      </c>
      <c r="BO45" s="1">
        <f t="shared" si="39"/>
        <v>-0.56762670212368416</v>
      </c>
      <c r="BP45" s="1">
        <f t="shared" si="12"/>
        <v>0.50832360241588459</v>
      </c>
      <c r="BQ45" s="1">
        <f t="shared" si="13"/>
        <v>-1.3032805131425826</v>
      </c>
      <c r="BR45" s="1">
        <f t="shared" si="14"/>
        <v>-7.1861039761028081E-4</v>
      </c>
      <c r="BS45" s="1">
        <f t="shared" si="15"/>
        <v>-1.2442605958622455</v>
      </c>
    </row>
    <row r="46" spans="1:71" x14ac:dyDescent="0.2">
      <c r="A46" s="38" t="s">
        <v>107</v>
      </c>
      <c r="B46" s="44" t="s">
        <v>102</v>
      </c>
      <c r="C46" s="63">
        <v>27737.348000000002</v>
      </c>
      <c r="D46" s="63" t="s">
        <v>82</v>
      </c>
      <c r="E46" s="64">
        <f t="shared" si="17"/>
        <v>-24788.159290799944</v>
      </c>
      <c r="F46" s="1">
        <f t="shared" si="40"/>
        <v>-24788</v>
      </c>
      <c r="G46" s="1">
        <f t="shared" si="19"/>
        <v>-0.18256000000110362</v>
      </c>
      <c r="I46" s="1">
        <f t="shared" si="20"/>
        <v>-0.18256000000110362</v>
      </c>
      <c r="P46" s="1">
        <f t="shared" si="21"/>
        <v>-0.15884313481920226</v>
      </c>
      <c r="Q46" s="131">
        <f t="shared" si="22"/>
        <v>12718.848000000002</v>
      </c>
      <c r="S46" s="2">
        <v>0.1</v>
      </c>
      <c r="Z46" s="1">
        <f t="shared" si="23"/>
        <v>-24788</v>
      </c>
      <c r="AA46" s="1">
        <f t="shared" si="24"/>
        <v>-0.16255691150520363</v>
      </c>
      <c r="AB46" s="1">
        <f t="shared" si="25"/>
        <v>-0.17884622331510225</v>
      </c>
      <c r="AC46" s="1">
        <f t="shared" si="26"/>
        <v>-2.3716865181901359E-2</v>
      </c>
      <c r="AD46" s="1">
        <f t="shared" si="27"/>
        <v>-2.000308849589999E-2</v>
      </c>
      <c r="AE46" s="1">
        <f t="shared" si="28"/>
        <v>4.0012354937480654E-5</v>
      </c>
      <c r="AF46" s="1">
        <f t="shared" si="29"/>
        <v>-2.3716865181901359E-2</v>
      </c>
      <c r="AG46" s="2"/>
      <c r="AH46" s="1">
        <f t="shared" si="30"/>
        <v>-3.7137766860013744E-3</v>
      </c>
      <c r="AI46" s="1">
        <f t="shared" si="31"/>
        <v>0.61515259793741284</v>
      </c>
      <c r="AJ46" s="1">
        <f t="shared" si="32"/>
        <v>-0.7491469143447439</v>
      </c>
      <c r="AK46" s="1">
        <f t="shared" si="33"/>
        <v>-0.40846547128957822</v>
      </c>
      <c r="AL46" s="1">
        <f t="shared" si="34"/>
        <v>-2.3264318380812483</v>
      </c>
      <c r="AM46" s="1">
        <f t="shared" si="35"/>
        <v>-2.3161146407620232</v>
      </c>
      <c r="AN46" s="1">
        <f t="shared" si="51"/>
        <v>-8.0578544204028333</v>
      </c>
      <c r="AO46" s="1">
        <f t="shared" si="51"/>
        <v>-8.0578548539346073</v>
      </c>
      <c r="AP46" s="1">
        <f t="shared" si="51"/>
        <v>-8.0578510383984359</v>
      </c>
      <c r="AQ46" s="1">
        <f t="shared" si="51"/>
        <v>-8.0578846167180842</v>
      </c>
      <c r="AR46" s="1">
        <f t="shared" si="51"/>
        <v>-8.0575889259826745</v>
      </c>
      <c r="AS46" s="1">
        <f t="shared" si="51"/>
        <v>-8.0601784080937957</v>
      </c>
      <c r="AT46" s="1">
        <f t="shared" si="51"/>
        <v>-8.0362734731658581</v>
      </c>
      <c r="AU46" s="1">
        <f t="shared" si="37"/>
        <v>-7.5082716759986718</v>
      </c>
      <c r="AW46" s="1">
        <v>-8000</v>
      </c>
      <c r="AX46" s="1">
        <f t="shared" si="43"/>
        <v>1.4016877558599126E-2</v>
      </c>
      <c r="AY46" s="1">
        <f t="shared" si="44"/>
        <v>2.3666206987179923E-2</v>
      </c>
      <c r="AZ46" s="1">
        <f t="shared" si="45"/>
        <v>-9.6493294285807975E-3</v>
      </c>
      <c r="BA46" s="1">
        <f t="shared" si="46"/>
        <v>0.47889671027418157</v>
      </c>
      <c r="BB46" s="1">
        <f t="shared" si="47"/>
        <v>-0.89090336331915243</v>
      </c>
      <c r="BC46" s="1">
        <f t="shared" si="48"/>
        <v>2.7612643396200185</v>
      </c>
      <c r="BD46" s="1">
        <f t="shared" si="49"/>
        <v>5.1950731370442416</v>
      </c>
      <c r="BE46" s="1">
        <f t="shared" si="52"/>
        <v>2.4450255767358589</v>
      </c>
      <c r="BF46" s="1">
        <f t="shared" si="52"/>
        <v>2.4422300340716658</v>
      </c>
      <c r="BG46" s="1">
        <f t="shared" si="52"/>
        <v>2.4487217314041776</v>
      </c>
      <c r="BH46" s="1">
        <f t="shared" si="52"/>
        <v>2.4335921069384252</v>
      </c>
      <c r="BI46" s="1">
        <f t="shared" si="52"/>
        <v>2.4685640690766042</v>
      </c>
      <c r="BJ46" s="1">
        <f t="shared" si="52"/>
        <v>2.3860650705016209</v>
      </c>
      <c r="BK46" s="1">
        <f t="shared" si="52"/>
        <v>2.5727354254295212</v>
      </c>
      <c r="BL46" s="1">
        <f t="shared" si="50"/>
        <v>2.083760754197713</v>
      </c>
      <c r="BN46" s="1">
        <f t="shared" si="10"/>
        <v>46977.921600000001</v>
      </c>
      <c r="BO46" s="1">
        <f t="shared" si="39"/>
        <v>-0.61031195557080109</v>
      </c>
      <c r="BP46" s="1">
        <f t="shared" si="12"/>
        <v>0.47889671027418157</v>
      </c>
      <c r="BQ46" s="1">
        <f t="shared" si="13"/>
        <v>-1.6718624250589191</v>
      </c>
      <c r="BR46" s="1">
        <f t="shared" si="14"/>
        <v>-5.7055894644437543E-4</v>
      </c>
      <c r="BS46" s="1">
        <f t="shared" si="15"/>
        <v>-0.98791224986202042</v>
      </c>
    </row>
    <row r="47" spans="1:71" x14ac:dyDescent="0.2">
      <c r="A47" s="38" t="s">
        <v>107</v>
      </c>
      <c r="B47" s="44" t="s">
        <v>102</v>
      </c>
      <c r="C47" s="63">
        <v>27744.236000000001</v>
      </c>
      <c r="D47" s="63" t="s">
        <v>82</v>
      </c>
      <c r="E47" s="64">
        <f t="shared" si="17"/>
        <v>-24782.149239145609</v>
      </c>
      <c r="F47" s="1">
        <f t="shared" si="40"/>
        <v>-24782</v>
      </c>
      <c r="G47" s="1">
        <f t="shared" si="19"/>
        <v>-0.17104000000108499</v>
      </c>
      <c r="I47" s="1">
        <f t="shared" si="20"/>
        <v>-0.17104000000108499</v>
      </c>
      <c r="P47" s="1">
        <f t="shared" si="21"/>
        <v>-0.15871700267194899</v>
      </c>
      <c r="Q47" s="131">
        <f t="shared" si="22"/>
        <v>12725.736000000001</v>
      </c>
      <c r="S47" s="2">
        <v>0.1</v>
      </c>
      <c r="Z47" s="1">
        <f t="shared" si="23"/>
        <v>-24782</v>
      </c>
      <c r="AA47" s="1">
        <f t="shared" si="24"/>
        <v>-0.16239087953780745</v>
      </c>
      <c r="AB47" s="1">
        <f t="shared" si="25"/>
        <v>-0.16736612313522653</v>
      </c>
      <c r="AC47" s="1">
        <f t="shared" si="26"/>
        <v>-1.2322997329135998E-2</v>
      </c>
      <c r="AD47" s="1">
        <f t="shared" si="27"/>
        <v>-8.6491204632775376E-3</v>
      </c>
      <c r="AE47" s="1">
        <f t="shared" si="28"/>
        <v>7.4807284788286248E-6</v>
      </c>
      <c r="AF47" s="1">
        <f t="shared" si="29"/>
        <v>-1.2322997329135998E-2</v>
      </c>
      <c r="AG47" s="2"/>
      <c r="AH47" s="1">
        <f t="shared" si="30"/>
        <v>-3.6738768658584665E-3</v>
      </c>
      <c r="AI47" s="1">
        <f t="shared" si="31"/>
        <v>0.61608957880191995</v>
      </c>
      <c r="AJ47" s="1">
        <f t="shared" si="32"/>
        <v>-0.74762709468755906</v>
      </c>
      <c r="AK47" s="1">
        <f t="shared" si="33"/>
        <v>-0.40934625026455612</v>
      </c>
      <c r="AL47" s="1">
        <f t="shared" si="34"/>
        <v>-2.3241404049070078</v>
      </c>
      <c r="AM47" s="1">
        <f t="shared" si="35"/>
        <v>-2.3088421521492544</v>
      </c>
      <c r="AN47" s="1">
        <f t="shared" si="51"/>
        <v>-8.0547736839317849</v>
      </c>
      <c r="AO47" s="1">
        <f t="shared" si="51"/>
        <v>-8.0547741027778077</v>
      </c>
      <c r="AP47" s="1">
        <f t="shared" si="51"/>
        <v>-8.0547703607130181</v>
      </c>
      <c r="AQ47" s="1">
        <f t="shared" si="51"/>
        <v>-8.0548037907253285</v>
      </c>
      <c r="AR47" s="1">
        <f t="shared" si="51"/>
        <v>-8.0545049463996126</v>
      </c>
      <c r="AS47" s="1">
        <f t="shared" si="51"/>
        <v>-8.0571610483009746</v>
      </c>
      <c r="AT47" s="1">
        <f t="shared" si="51"/>
        <v>-8.0321902519354218</v>
      </c>
      <c r="AU47" s="1">
        <f t="shared" si="37"/>
        <v>-7.5048435014346273</v>
      </c>
      <c r="AW47" s="1">
        <v>-7500</v>
      </c>
      <c r="AX47" s="1">
        <f t="shared" si="43"/>
        <v>1.2577475548442525E-2</v>
      </c>
      <c r="AY47" s="1">
        <f t="shared" si="44"/>
        <v>2.3873584031788957E-2</v>
      </c>
      <c r="AZ47" s="1">
        <f t="shared" si="45"/>
        <v>-1.1296108483346431E-2</v>
      </c>
      <c r="BA47" s="1">
        <f t="shared" si="46"/>
        <v>0.45901927404448639</v>
      </c>
      <c r="BB47" s="1">
        <f t="shared" si="47"/>
        <v>-0.93574863635058148</v>
      </c>
      <c r="BC47" s="1">
        <f t="shared" si="48"/>
        <v>2.8723099941361219</v>
      </c>
      <c r="BD47" s="1">
        <f t="shared" si="49"/>
        <v>7.3822051804767019</v>
      </c>
      <c r="BE47" s="1">
        <f t="shared" si="52"/>
        <v>2.6412711120011636</v>
      </c>
      <c r="BF47" s="1">
        <f t="shared" si="52"/>
        <v>2.635953698927239</v>
      </c>
      <c r="BG47" s="1">
        <f t="shared" si="52"/>
        <v>2.6467518541918773</v>
      </c>
      <c r="BH47" s="1">
        <f t="shared" si="52"/>
        <v>2.6247558712050356</v>
      </c>
      <c r="BI47" s="1">
        <f t="shared" si="52"/>
        <v>2.6692896315226204</v>
      </c>
      <c r="BJ47" s="1">
        <f t="shared" si="52"/>
        <v>2.577922536369825</v>
      </c>
      <c r="BK47" s="1">
        <f t="shared" si="52"/>
        <v>2.7609824592251164</v>
      </c>
      <c r="BL47" s="1">
        <f t="shared" si="50"/>
        <v>2.3694419678680845</v>
      </c>
      <c r="BN47" s="1">
        <f t="shared" si="10"/>
        <v>47550.961600000002</v>
      </c>
      <c r="BO47" s="1">
        <f t="shared" si="39"/>
        <v>-0.64103313971803533</v>
      </c>
      <c r="BP47" s="1">
        <f t="shared" si="12"/>
        <v>0.45901927404448639</v>
      </c>
      <c r="BQ47" s="1">
        <f t="shared" si="13"/>
        <v>-1.9571867104835534</v>
      </c>
      <c r="BR47" s="1">
        <f t="shared" si="14"/>
        <v>-4.268172337071847E-4</v>
      </c>
      <c r="BS47" s="1">
        <f t="shared" si="15"/>
        <v>-0.73902613614114387</v>
      </c>
    </row>
    <row r="48" spans="1:71" x14ac:dyDescent="0.2">
      <c r="A48" s="38" t="s">
        <v>107</v>
      </c>
      <c r="B48" s="44" t="s">
        <v>102</v>
      </c>
      <c r="C48" s="63">
        <v>27776.323</v>
      </c>
      <c r="D48" s="63" t="s">
        <v>82</v>
      </c>
      <c r="E48" s="64">
        <f t="shared" si="17"/>
        <v>-24754.152066173392</v>
      </c>
      <c r="F48" s="1">
        <f t="shared" si="40"/>
        <v>-24754</v>
      </c>
      <c r="G48" s="1">
        <f t="shared" si="19"/>
        <v>-0.17427999999927124</v>
      </c>
      <c r="I48" s="1">
        <f t="shared" si="20"/>
        <v>-0.17427999999927124</v>
      </c>
      <c r="P48" s="1">
        <f t="shared" si="21"/>
        <v>-0.15812896180283204</v>
      </c>
      <c r="Q48" s="131">
        <f t="shared" si="22"/>
        <v>12757.823</v>
      </c>
      <c r="S48" s="2">
        <v>0.1</v>
      </c>
      <c r="Z48" s="1">
        <f t="shared" si="23"/>
        <v>-24754</v>
      </c>
      <c r="AA48" s="1">
        <f t="shared" si="24"/>
        <v>-0.1616153708094992</v>
      </c>
      <c r="AB48" s="1">
        <f t="shared" si="25"/>
        <v>-0.17079359099260408</v>
      </c>
      <c r="AC48" s="1">
        <f t="shared" si="26"/>
        <v>-1.6151038196439205E-2</v>
      </c>
      <c r="AD48" s="1">
        <f t="shared" si="27"/>
        <v>-1.2664629189772042E-2</v>
      </c>
      <c r="AE48" s="1">
        <f t="shared" si="28"/>
        <v>1.6039283251442605E-5</v>
      </c>
      <c r="AF48" s="1">
        <f t="shared" si="29"/>
        <v>-1.6151038196439205E-2</v>
      </c>
      <c r="AG48" s="2"/>
      <c r="AH48" s="1">
        <f t="shared" si="30"/>
        <v>-3.4864090066671692E-3</v>
      </c>
      <c r="AI48" s="1">
        <f t="shared" si="31"/>
        <v>0.62052730671693557</v>
      </c>
      <c r="AJ48" s="1">
        <f t="shared" si="32"/>
        <v>-0.74042011589698276</v>
      </c>
      <c r="AK48" s="1">
        <f t="shared" si="33"/>
        <v>-0.41346346774852688</v>
      </c>
      <c r="AL48" s="1">
        <f t="shared" si="34"/>
        <v>-2.3133537435695235</v>
      </c>
      <c r="AM48" s="1">
        <f t="shared" si="35"/>
        <v>-2.2751179315609096</v>
      </c>
      <c r="AN48" s="1">
        <f t="shared" si="51"/>
        <v>-8.040334356312993</v>
      </c>
      <c r="AO48" s="1">
        <f t="shared" si="51"/>
        <v>-8.040334697967177</v>
      </c>
      <c r="AP48" s="1">
        <f t="shared" si="51"/>
        <v>-8.0403314121100244</v>
      </c>
      <c r="AQ48" s="1">
        <f t="shared" si="51"/>
        <v>-8.0403630114496547</v>
      </c>
      <c r="AR48" s="1">
        <f t="shared" si="51"/>
        <v>-8.0400589080453919</v>
      </c>
      <c r="AS48" s="1">
        <f t="shared" si="51"/>
        <v>-8.0429654463603466</v>
      </c>
      <c r="AT48" s="1">
        <f t="shared" si="51"/>
        <v>-8.0130534001985971</v>
      </c>
      <c r="AU48" s="1">
        <f t="shared" si="37"/>
        <v>-7.4888453534690873</v>
      </c>
      <c r="AW48" s="1">
        <v>-7000</v>
      </c>
      <c r="AX48" s="1">
        <f t="shared" si="43"/>
        <v>1.1305929279865913E-2</v>
      </c>
      <c r="AY48" s="1">
        <f t="shared" si="44"/>
        <v>2.3778535622142188E-2</v>
      </c>
      <c r="AZ48" s="1">
        <f t="shared" si="45"/>
        <v>-1.2472606342276276E-2</v>
      </c>
      <c r="BA48" s="1">
        <f t="shared" si="46"/>
        <v>0.44651166175405932</v>
      </c>
      <c r="BB48" s="1">
        <f t="shared" si="47"/>
        <v>-0.9671147990063873</v>
      </c>
      <c r="BC48" s="1">
        <f t="shared" si="48"/>
        <v>2.9755649545167988</v>
      </c>
      <c r="BD48" s="1">
        <f t="shared" si="49"/>
        <v>12.0184987180545</v>
      </c>
      <c r="BE48" s="1">
        <f t="shared" si="52"/>
        <v>2.8302412308022964</v>
      </c>
      <c r="BF48" s="1">
        <f t="shared" si="52"/>
        <v>2.8242541037634288</v>
      </c>
      <c r="BG48" s="1">
        <f t="shared" si="52"/>
        <v>2.8354627135733037</v>
      </c>
      <c r="BH48" s="1">
        <f t="shared" si="52"/>
        <v>2.8144451247810069</v>
      </c>
      <c r="BI48" s="1">
        <f t="shared" si="52"/>
        <v>2.8537415879433379</v>
      </c>
      <c r="BJ48" s="1">
        <f t="shared" si="52"/>
        <v>2.7798401109548356</v>
      </c>
      <c r="BK48" s="1">
        <f t="shared" si="52"/>
        <v>2.9174911438194524</v>
      </c>
      <c r="BL48" s="1">
        <f t="shared" si="50"/>
        <v>2.6551231815384559</v>
      </c>
      <c r="BN48" s="1">
        <f t="shared" si="10"/>
        <v>48124.001600000003</v>
      </c>
      <c r="BO48" s="1">
        <f t="shared" si="39"/>
        <v>-0.66252048038526201</v>
      </c>
      <c r="BP48" s="1">
        <f t="shared" si="12"/>
        <v>0.44651166175405932</v>
      </c>
      <c r="BQ48" s="1">
        <f t="shared" si="13"/>
        <v>-2.1610291202660501</v>
      </c>
      <c r="BR48" s="1">
        <f t="shared" si="14"/>
        <v>-2.8649123623051512E-4</v>
      </c>
      <c r="BS48" s="1">
        <f t="shared" si="15"/>
        <v>-0.49605427013987341</v>
      </c>
    </row>
    <row r="49" spans="1:71" x14ac:dyDescent="0.2">
      <c r="A49" s="38" t="s">
        <v>108</v>
      </c>
      <c r="B49" s="44" t="s">
        <v>102</v>
      </c>
      <c r="C49" s="63">
        <v>27995.324000000001</v>
      </c>
      <c r="D49" s="63" t="s">
        <v>82</v>
      </c>
      <c r="E49" s="64">
        <f t="shared" si="17"/>
        <v>-24563.065056540556</v>
      </c>
      <c r="F49" s="1">
        <f t="shared" si="40"/>
        <v>-24563</v>
      </c>
      <c r="G49" s="1">
        <f t="shared" si="19"/>
        <v>-7.4560000000928994E-2</v>
      </c>
      <c r="I49" s="1">
        <f t="shared" si="20"/>
        <v>-7.4560000000928994E-2</v>
      </c>
      <c r="P49" s="1">
        <f t="shared" si="21"/>
        <v>-0.15414298332572202</v>
      </c>
      <c r="Q49" s="131">
        <f t="shared" si="22"/>
        <v>12976.824000000001</v>
      </c>
      <c r="S49" s="2">
        <v>0.1</v>
      </c>
      <c r="Z49" s="1">
        <f t="shared" si="23"/>
        <v>-24563</v>
      </c>
      <c r="AA49" s="1">
        <f t="shared" si="24"/>
        <v>-0.15629417675930907</v>
      </c>
      <c r="AB49" s="1">
        <f t="shared" si="25"/>
        <v>-7.2408806567341943E-2</v>
      </c>
      <c r="AC49" s="1">
        <f t="shared" si="26"/>
        <v>7.9582983324793022E-2</v>
      </c>
      <c r="AD49" s="1">
        <f t="shared" si="27"/>
        <v>8.1734176758380073E-2</v>
      </c>
      <c r="AE49" s="1">
        <f t="shared" si="28"/>
        <v>6.6804756503701171E-4</v>
      </c>
      <c r="AF49" s="1">
        <f t="shared" si="29"/>
        <v>7.9582983324793022E-2</v>
      </c>
      <c r="AG49" s="2"/>
      <c r="AH49" s="1">
        <f t="shared" si="30"/>
        <v>-2.1511934335870534E-3</v>
      </c>
      <c r="AI49" s="1">
        <f t="shared" si="31"/>
        <v>0.65392269147524029</v>
      </c>
      <c r="AJ49" s="1">
        <f t="shared" si="32"/>
        <v>-0.68575498973671234</v>
      </c>
      <c r="AK49" s="1">
        <f t="shared" si="33"/>
        <v>-0.44179413829791592</v>
      </c>
      <c r="AL49" s="1">
        <f t="shared" si="34"/>
        <v>-2.2352990671894166</v>
      </c>
      <c r="AM49" s="1">
        <f t="shared" si="35"/>
        <v>-2.0536324186128398</v>
      </c>
      <c r="AN49" s="1">
        <f t="shared" si="51"/>
        <v>-7.9388984143066006</v>
      </c>
      <c r="AO49" s="1">
        <f t="shared" si="51"/>
        <v>-7.9388984243404206</v>
      </c>
      <c r="AP49" s="1">
        <f t="shared" si="51"/>
        <v>-7.9388982135390345</v>
      </c>
      <c r="AQ49" s="1">
        <f t="shared" si="51"/>
        <v>-7.9389026421736562</v>
      </c>
      <c r="AR49" s="1">
        <f t="shared" si="51"/>
        <v>-7.9388095544383601</v>
      </c>
      <c r="AS49" s="1">
        <f t="shared" si="51"/>
        <v>-7.940745252897921</v>
      </c>
      <c r="AT49" s="1">
        <f t="shared" si="51"/>
        <v>-7.8789791828022446</v>
      </c>
      <c r="AU49" s="1">
        <f t="shared" si="37"/>
        <v>-7.3797151298470043</v>
      </c>
      <c r="AW49" s="1">
        <v>-6500</v>
      </c>
      <c r="AX49" s="1">
        <f t="shared" si="43"/>
        <v>1.018989368182013E-2</v>
      </c>
      <c r="AY49" s="1">
        <f t="shared" si="44"/>
        <v>2.3381061758239587E-2</v>
      </c>
      <c r="AZ49" s="1">
        <f t="shared" si="45"/>
        <v>-1.3191168076419457E-2</v>
      </c>
      <c r="BA49" s="1">
        <f t="shared" si="46"/>
        <v>0.44007968009528642</v>
      </c>
      <c r="BB49" s="1">
        <f t="shared" si="47"/>
        <v>-0.98741368260068629</v>
      </c>
      <c r="BC49" s="1">
        <f t="shared" si="48"/>
        <v>3.0739046714482066</v>
      </c>
      <c r="BD49" s="1">
        <f t="shared" si="49"/>
        <v>29.536060434094434</v>
      </c>
      <c r="BE49" s="1">
        <f t="shared" si="52"/>
        <v>3.0140405940877271</v>
      </c>
      <c r="BF49" s="1">
        <f t="shared" si="52"/>
        <v>3.0107213785004663</v>
      </c>
      <c r="BG49" s="1">
        <f t="shared" si="52"/>
        <v>3.0166845260516144</v>
      </c>
      <c r="BH49" s="1">
        <f t="shared" si="52"/>
        <v>3.0059680731496621</v>
      </c>
      <c r="BI49" s="1">
        <f t="shared" si="52"/>
        <v>3.0252163782124004</v>
      </c>
      <c r="BJ49" s="1">
        <f t="shared" si="52"/>
        <v>2.9906077467837311</v>
      </c>
      <c r="BK49" s="1">
        <f t="shared" si="52"/>
        <v>3.0527322298131008</v>
      </c>
      <c r="BL49" s="1">
        <f t="shared" si="50"/>
        <v>2.940804395208827</v>
      </c>
      <c r="BN49" s="1">
        <f t="shared" si="10"/>
        <v>48697.041600000004</v>
      </c>
      <c r="BO49" s="1">
        <f t="shared" si="39"/>
        <v>-0.67642619884184685</v>
      </c>
      <c r="BP49" s="1">
        <f t="shared" si="12"/>
        <v>0.44007968009528642</v>
      </c>
      <c r="BQ49" s="1">
        <f t="shared" si="13"/>
        <v>-2.2855285865026227</v>
      </c>
      <c r="BR49" s="1">
        <f t="shared" si="14"/>
        <v>-1.4998239911996004E-4</v>
      </c>
      <c r="BS49" s="1">
        <f t="shared" si="15"/>
        <v>-0.25969174662437527</v>
      </c>
    </row>
    <row r="50" spans="1:71" x14ac:dyDescent="0.2">
      <c r="A50" s="38" t="s">
        <v>109</v>
      </c>
      <c r="B50" s="44" t="s">
        <v>102</v>
      </c>
      <c r="C50" s="63">
        <v>28373.442999999999</v>
      </c>
      <c r="D50" s="63" t="s">
        <v>82</v>
      </c>
      <c r="E50" s="64">
        <f t="shared" si="17"/>
        <v>-24233.141316487508</v>
      </c>
      <c r="F50" s="1">
        <f t="shared" si="40"/>
        <v>-24233</v>
      </c>
      <c r="G50" s="1">
        <f t="shared" si="19"/>
        <v>-0.16196000000127242</v>
      </c>
      <c r="I50" s="1">
        <f t="shared" si="20"/>
        <v>-0.16196000000127242</v>
      </c>
      <c r="P50" s="1">
        <f t="shared" si="21"/>
        <v>-0.14736020624584498</v>
      </c>
      <c r="Q50" s="131">
        <f t="shared" si="22"/>
        <v>13354.942999999999</v>
      </c>
      <c r="S50" s="2">
        <v>0.1</v>
      </c>
      <c r="Z50" s="1">
        <f t="shared" si="23"/>
        <v>-24233</v>
      </c>
      <c r="AA50" s="1">
        <f t="shared" si="24"/>
        <v>-0.14696720989111872</v>
      </c>
      <c r="AB50" s="1">
        <f t="shared" si="25"/>
        <v>-0.16235299635599867</v>
      </c>
      <c r="AC50" s="1">
        <f t="shared" si="26"/>
        <v>-1.4599793755427443E-2</v>
      </c>
      <c r="AD50" s="1">
        <f t="shared" si="27"/>
        <v>-1.4992790110153698E-2</v>
      </c>
      <c r="AE50" s="1">
        <f t="shared" si="28"/>
        <v>2.2478375528712253E-5</v>
      </c>
      <c r="AF50" s="1">
        <f t="shared" si="29"/>
        <v>-1.4599793755427443E-2</v>
      </c>
      <c r="AG50" s="2"/>
      <c r="AH50" s="1">
        <f t="shared" si="30"/>
        <v>3.9299635472625608E-4</v>
      </c>
      <c r="AI50" s="1">
        <f t="shared" si="31"/>
        <v>0.72772309042606786</v>
      </c>
      <c r="AJ50" s="1">
        <f t="shared" si="32"/>
        <v>-0.56273356264951813</v>
      </c>
      <c r="AK50" s="1">
        <f t="shared" si="33"/>
        <v>-0.4907309330203351</v>
      </c>
      <c r="AL50" s="1">
        <f t="shared" si="34"/>
        <v>-2.0773474966593799</v>
      </c>
      <c r="AM50" s="1">
        <f t="shared" si="35"/>
        <v>-1.6984508408324828</v>
      </c>
      <c r="AN50" s="1">
        <f t="shared" si="51"/>
        <v>-7.749298801181304</v>
      </c>
      <c r="AO50" s="1">
        <f t="shared" si="51"/>
        <v>-7.7492986779566078</v>
      </c>
      <c r="AP50" s="1">
        <f t="shared" si="51"/>
        <v>-7.7492965766518394</v>
      </c>
      <c r="AQ50" s="1">
        <f t="shared" si="51"/>
        <v>-7.749260750352021</v>
      </c>
      <c r="AR50" s="1">
        <f t="shared" si="51"/>
        <v>-7.7486517962059898</v>
      </c>
      <c r="AS50" s="1">
        <f t="shared" si="51"/>
        <v>-7.7387906978667873</v>
      </c>
      <c r="AT50" s="1">
        <f t="shared" si="51"/>
        <v>-7.6335427446374036</v>
      </c>
      <c r="AU50" s="1">
        <f t="shared" si="37"/>
        <v>-7.1911655288245599</v>
      </c>
      <c r="AW50" s="1">
        <v>-6000</v>
      </c>
      <c r="AX50" s="1">
        <f t="shared" si="43"/>
        <v>9.2164643745673448E-3</v>
      </c>
      <c r="AY50" s="1">
        <f t="shared" si="44"/>
        <v>2.2681162440081167E-2</v>
      </c>
      <c r="AZ50" s="1">
        <f t="shared" si="45"/>
        <v>-1.3464698065513822E-2</v>
      </c>
      <c r="BA50" s="1">
        <f t="shared" si="46"/>
        <v>0.43902336822005628</v>
      </c>
      <c r="BB50" s="1">
        <f t="shared" si="47"/>
        <v>-0.99804249357712382</v>
      </c>
      <c r="BC50" s="1">
        <f t="shared" si="48"/>
        <v>-3.113035163594263</v>
      </c>
      <c r="BD50" s="1">
        <f t="shared" si="49"/>
        <v>-70.029406532566455</v>
      </c>
      <c r="BE50" s="1">
        <f t="shared" si="52"/>
        <v>3.1954498790918642</v>
      </c>
      <c r="BF50" s="1">
        <f t="shared" si="52"/>
        <v>3.1969227839092595</v>
      </c>
      <c r="BG50" s="1">
        <f t="shared" si="52"/>
        <v>3.1942944120633254</v>
      </c>
      <c r="BH50" s="1">
        <f t="shared" si="52"/>
        <v>3.1989849607354071</v>
      </c>
      <c r="BI50" s="1">
        <f t="shared" si="52"/>
        <v>3.1906151031329126</v>
      </c>
      <c r="BJ50" s="1">
        <f t="shared" si="52"/>
        <v>3.2055531414951184</v>
      </c>
      <c r="BK50" s="1">
        <f t="shared" si="52"/>
        <v>3.1789004235301448</v>
      </c>
      <c r="BL50" s="1">
        <f t="shared" si="50"/>
        <v>3.226485608879198</v>
      </c>
      <c r="BN50" s="1">
        <f t="shared" si="10"/>
        <v>49270.081600000005</v>
      </c>
      <c r="BO50" s="1">
        <f t="shared" si="39"/>
        <v>-0.6837074491766244</v>
      </c>
      <c r="BP50" s="1">
        <f t="shared" si="12"/>
        <v>0.43902336822005628</v>
      </c>
      <c r="BQ50" s="1">
        <f t="shared" si="13"/>
        <v>-2.3329209482494542</v>
      </c>
      <c r="BR50" s="1">
        <f t="shared" si="14"/>
        <v>-1.5562054995532662E-5</v>
      </c>
      <c r="BS50" s="1">
        <f t="shared" si="15"/>
        <v>-2.6945410038561185E-2</v>
      </c>
    </row>
    <row r="51" spans="1:71" x14ac:dyDescent="0.2">
      <c r="A51" s="38" t="s">
        <v>109</v>
      </c>
      <c r="B51" s="44" t="s">
        <v>102</v>
      </c>
      <c r="C51" s="63">
        <v>28374.597000000002</v>
      </c>
      <c r="D51" s="63" t="s">
        <v>82</v>
      </c>
      <c r="E51" s="64">
        <f t="shared" si="17"/>
        <v>-24232.13440597515</v>
      </c>
      <c r="F51" s="1">
        <f t="shared" si="40"/>
        <v>-24232</v>
      </c>
      <c r="G51" s="1">
        <f t="shared" si="19"/>
        <v>-0.15404000000125961</v>
      </c>
      <c r="I51" s="1">
        <f t="shared" si="20"/>
        <v>-0.15404000000125961</v>
      </c>
      <c r="P51" s="1">
        <f t="shared" si="21"/>
        <v>-0.14733985258155666</v>
      </c>
      <c r="Q51" s="131">
        <f t="shared" si="22"/>
        <v>13356.097000000002</v>
      </c>
      <c r="S51" s="2">
        <v>0.1</v>
      </c>
      <c r="Z51" s="1">
        <f t="shared" si="23"/>
        <v>-24232</v>
      </c>
      <c r="AA51" s="1">
        <f t="shared" si="24"/>
        <v>-0.14693868392534223</v>
      </c>
      <c r="AB51" s="1">
        <f t="shared" si="25"/>
        <v>-0.15444116865747404</v>
      </c>
      <c r="AC51" s="1">
        <f t="shared" si="26"/>
        <v>-6.7001474197029565E-3</v>
      </c>
      <c r="AD51" s="1">
        <f t="shared" si="27"/>
        <v>-7.1013160759173799E-3</v>
      </c>
      <c r="AE51" s="1">
        <f t="shared" si="28"/>
        <v>5.0428690010082612E-6</v>
      </c>
      <c r="AF51" s="1">
        <f t="shared" si="29"/>
        <v>-6.7001474197029565E-3</v>
      </c>
      <c r="AG51" s="2"/>
      <c r="AH51" s="1">
        <f t="shared" si="30"/>
        <v>4.0116865621443574E-4</v>
      </c>
      <c r="AI51" s="1">
        <f t="shared" si="31"/>
        <v>0.72798510552503415</v>
      </c>
      <c r="AJ51" s="1">
        <f t="shared" si="32"/>
        <v>-0.56229218227402966</v>
      </c>
      <c r="AK51" s="1">
        <f t="shared" si="33"/>
        <v>-0.49087621789399521</v>
      </c>
      <c r="AL51" s="1">
        <f t="shared" si="34"/>
        <v>-2.0768136474662491</v>
      </c>
      <c r="AM51" s="1">
        <f t="shared" si="35"/>
        <v>-1.6974143793046108</v>
      </c>
      <c r="AN51" s="1">
        <f t="shared" ref="AN51:AT60" si="53">$AU51+$AB$7*SIN(AO51)</f>
        <v>-7.7486917365829777</v>
      </c>
      <c r="AO51" s="1">
        <f t="shared" si="53"/>
        <v>-7.7486916098248715</v>
      </c>
      <c r="AP51" s="1">
        <f t="shared" si="53"/>
        <v>-7.7486894606837042</v>
      </c>
      <c r="AQ51" s="1">
        <f t="shared" si="53"/>
        <v>-7.7486530293660021</v>
      </c>
      <c r="AR51" s="1">
        <f t="shared" si="53"/>
        <v>-7.7480373603912094</v>
      </c>
      <c r="AS51" s="1">
        <f t="shared" si="53"/>
        <v>-7.7381248394895739</v>
      </c>
      <c r="AT51" s="1">
        <f t="shared" si="53"/>
        <v>-7.6327740004708522</v>
      </c>
      <c r="AU51" s="1">
        <f t="shared" si="37"/>
        <v>-7.1905941663972195</v>
      </c>
      <c r="AW51" s="1">
        <v>-5500</v>
      </c>
      <c r="AX51" s="1">
        <f t="shared" si="43"/>
        <v>8.3847309394574979E-3</v>
      </c>
      <c r="AY51" s="1">
        <f t="shared" si="44"/>
        <v>2.1678837667666939E-2</v>
      </c>
      <c r="AZ51" s="1">
        <f t="shared" si="45"/>
        <v>-1.3294106728209441E-2</v>
      </c>
      <c r="BA51" s="1">
        <f t="shared" si="46"/>
        <v>0.44322203947022953</v>
      </c>
      <c r="BB51" s="1">
        <f t="shared" si="47"/>
        <v>-0.99940294753342851</v>
      </c>
      <c r="BC51" s="1">
        <f t="shared" si="48"/>
        <v>-3.0158973458587535</v>
      </c>
      <c r="BD51" s="1">
        <f t="shared" si="49"/>
        <v>-15.890538191222465</v>
      </c>
      <c r="BE51" s="1">
        <f t="shared" si="52"/>
        <v>3.3778924632487071</v>
      </c>
      <c r="BF51" s="1">
        <f t="shared" si="52"/>
        <v>3.3831969244900066</v>
      </c>
      <c r="BG51" s="1">
        <f t="shared" si="52"/>
        <v>3.3734737742664676</v>
      </c>
      <c r="BH51" s="1">
        <f t="shared" si="52"/>
        <v>3.3913142247588595</v>
      </c>
      <c r="BI51" s="1">
        <f t="shared" si="52"/>
        <v>3.358637409680564</v>
      </c>
      <c r="BJ51" s="1">
        <f t="shared" si="52"/>
        <v>3.41869613400105</v>
      </c>
      <c r="BK51" s="1">
        <f t="shared" si="52"/>
        <v>3.308925881726223</v>
      </c>
      <c r="BL51" s="1">
        <f t="shared" si="50"/>
        <v>3.5121668225495695</v>
      </c>
      <c r="BN51" s="1">
        <f t="shared" si="10"/>
        <v>49843.121599999999</v>
      </c>
      <c r="BO51" s="1">
        <f t="shared" si="39"/>
        <v>-0.68463942603149108</v>
      </c>
      <c r="BP51" s="1">
        <f t="shared" si="12"/>
        <v>0.44322203947022953</v>
      </c>
      <c r="BQ51" s="1">
        <f t="shared" si="13"/>
        <v>-2.3033639464919027</v>
      </c>
      <c r="BR51" s="1">
        <f t="shared" si="14"/>
        <v>1.211527904048339E-4</v>
      </c>
      <c r="BS51" s="1">
        <f t="shared" si="15"/>
        <v>0.20977381301577722</v>
      </c>
    </row>
    <row r="52" spans="1:71" x14ac:dyDescent="0.2">
      <c r="A52" s="38" t="s">
        <v>109</v>
      </c>
      <c r="B52" s="44" t="s">
        <v>102</v>
      </c>
      <c r="C52" s="63">
        <v>28427.31</v>
      </c>
      <c r="D52" s="63" t="s">
        <v>82</v>
      </c>
      <c r="E52" s="64">
        <f t="shared" si="17"/>
        <v>-24186.140234538601</v>
      </c>
      <c r="F52" s="1">
        <f t="shared" si="40"/>
        <v>-24186</v>
      </c>
      <c r="G52" s="1">
        <f t="shared" si="19"/>
        <v>-0.16071999999985565</v>
      </c>
      <c r="I52" s="1">
        <f t="shared" si="20"/>
        <v>-0.16071999999985565</v>
      </c>
      <c r="P52" s="1">
        <f t="shared" si="21"/>
        <v>-0.14640489171195883</v>
      </c>
      <c r="Q52" s="131">
        <f t="shared" si="22"/>
        <v>13408.810000000001</v>
      </c>
      <c r="S52" s="2">
        <v>0.1</v>
      </c>
      <c r="Z52" s="1">
        <f t="shared" si="23"/>
        <v>-24186</v>
      </c>
      <c r="AA52" s="1">
        <f t="shared" si="24"/>
        <v>-0.14562477861576745</v>
      </c>
      <c r="AB52" s="1">
        <f t="shared" si="25"/>
        <v>-0.16150011309604703</v>
      </c>
      <c r="AC52" s="1">
        <f t="shared" si="26"/>
        <v>-1.4315108287896811E-2</v>
      </c>
      <c r="AD52" s="1">
        <f t="shared" si="27"/>
        <v>-1.5095221384088198E-2</v>
      </c>
      <c r="AE52" s="1">
        <f t="shared" si="28"/>
        <v>2.2786570863463361E-5</v>
      </c>
      <c r="AF52" s="1">
        <f t="shared" si="29"/>
        <v>-1.4315108287896811E-2</v>
      </c>
      <c r="AG52" s="2"/>
      <c r="AH52" s="1">
        <f t="shared" si="30"/>
        <v>7.801130961913905E-4</v>
      </c>
      <c r="AI52" s="1">
        <f t="shared" si="31"/>
        <v>0.74033158226534401</v>
      </c>
      <c r="AJ52" s="1">
        <f t="shared" si="32"/>
        <v>-0.54146062589485011</v>
      </c>
      <c r="AK52" s="1">
        <f t="shared" si="33"/>
        <v>-0.49751771520350918</v>
      </c>
      <c r="AL52" s="1">
        <f t="shared" si="34"/>
        <v>-2.0518320399909626</v>
      </c>
      <c r="AM52" s="1">
        <f t="shared" si="35"/>
        <v>-1.6499389848577413</v>
      </c>
      <c r="AN52" s="1">
        <f t="shared" si="53"/>
        <v>-7.7205267404399329</v>
      </c>
      <c r="AO52" s="1">
        <f t="shared" si="53"/>
        <v>-7.720526333888726</v>
      </c>
      <c r="AP52" s="1">
        <f t="shared" si="53"/>
        <v>-7.7205208896312207</v>
      </c>
      <c r="AQ52" s="1">
        <f t="shared" si="53"/>
        <v>-7.7204480050956361</v>
      </c>
      <c r="AR52" s="1">
        <f t="shared" si="53"/>
        <v>-7.7194760503517941</v>
      </c>
      <c r="AS52" s="1">
        <f t="shared" si="53"/>
        <v>-7.7071244352344319</v>
      </c>
      <c r="AT52" s="1">
        <f t="shared" si="53"/>
        <v>-7.5972567784547094</v>
      </c>
      <c r="AU52" s="1">
        <f t="shared" si="37"/>
        <v>-7.1643114947395441</v>
      </c>
      <c r="AW52" s="1">
        <v>-5000</v>
      </c>
      <c r="AX52" s="1">
        <f t="shared" si="43"/>
        <v>7.7107812808867963E-3</v>
      </c>
      <c r="AY52" s="1">
        <f t="shared" si="44"/>
        <v>2.0374087440996884E-2</v>
      </c>
      <c r="AZ52" s="1">
        <f t="shared" si="45"/>
        <v>-1.2663306160110088E-2</v>
      </c>
      <c r="BA52" s="1">
        <f t="shared" si="46"/>
        <v>0.45314462144810863</v>
      </c>
      <c r="BB52" s="1">
        <f t="shared" si="47"/>
        <v>-0.990835414692114</v>
      </c>
      <c r="BC52" s="1">
        <f t="shared" si="48"/>
        <v>-2.9149660118668059</v>
      </c>
      <c r="BD52" s="1">
        <f t="shared" si="49"/>
        <v>-8.7872842729746665</v>
      </c>
      <c r="BE52" s="1">
        <f t="shared" ref="BE52:BK61" si="54">$BL52+$AB$7*SIN(BF52)</f>
        <v>3.5644889429885533</v>
      </c>
      <c r="BF52" s="1">
        <f t="shared" si="54"/>
        <v>3.5704342539732807</v>
      </c>
      <c r="BG52" s="1">
        <f t="shared" si="54"/>
        <v>3.5588162211095655</v>
      </c>
      <c r="BH52" s="1">
        <f t="shared" si="54"/>
        <v>3.5815774164462226</v>
      </c>
      <c r="BI52" s="1">
        <f t="shared" si="54"/>
        <v>3.537199236592349</v>
      </c>
      <c r="BJ52" s="1">
        <f t="shared" si="54"/>
        <v>3.6245999291471125</v>
      </c>
      <c r="BK52" s="1">
        <f t="shared" si="54"/>
        <v>3.4554260905400134</v>
      </c>
      <c r="BL52" s="1">
        <f t="shared" si="50"/>
        <v>3.7978480362199405</v>
      </c>
      <c r="BN52" s="1">
        <f t="shared" si="10"/>
        <v>50416.161599999999</v>
      </c>
      <c r="BO52" s="1">
        <f t="shared" si="39"/>
        <v>-0.67877025105911359</v>
      </c>
      <c r="BP52" s="1">
        <f t="shared" si="12"/>
        <v>0.45314462144810863</v>
      </c>
      <c r="BQ52" s="1">
        <f t="shared" si="13"/>
        <v>-2.1940701582222828</v>
      </c>
      <c r="BR52" s="1">
        <f t="shared" si="14"/>
        <v>2.6390690840771055E-4</v>
      </c>
      <c r="BS52" s="1">
        <f t="shared" si="15"/>
        <v>0.45694992474298035</v>
      </c>
    </row>
    <row r="53" spans="1:71" x14ac:dyDescent="0.2">
      <c r="A53" s="38" t="s">
        <v>109</v>
      </c>
      <c r="B53" s="44" t="s">
        <v>102</v>
      </c>
      <c r="C53" s="63">
        <v>28428.457999999999</v>
      </c>
      <c r="D53" s="63" t="s">
        <v>82</v>
      </c>
      <c r="E53" s="64">
        <f t="shared" si="17"/>
        <v>-24185.138559262879</v>
      </c>
      <c r="F53" s="1">
        <f t="shared" si="40"/>
        <v>-24185</v>
      </c>
      <c r="G53" s="1">
        <f t="shared" si="19"/>
        <v>-0.1588000000010652</v>
      </c>
      <c r="I53" s="1">
        <f t="shared" ref="I53:I85" si="55">G53</f>
        <v>-0.1588000000010652</v>
      </c>
      <c r="P53" s="1">
        <f t="shared" si="21"/>
        <v>-0.14638459490365593</v>
      </c>
      <c r="Q53" s="131">
        <f t="shared" si="22"/>
        <v>13409.957999999999</v>
      </c>
      <c r="S53" s="2">
        <v>0.1</v>
      </c>
      <c r="Z53" s="1">
        <f t="shared" si="23"/>
        <v>-24185</v>
      </c>
      <c r="AA53" s="1">
        <f t="shared" si="24"/>
        <v>-0.14559617835597041</v>
      </c>
      <c r="AB53" s="1">
        <f t="shared" si="25"/>
        <v>-0.15958841654875072</v>
      </c>
      <c r="AC53" s="1">
        <f t="shared" si="26"/>
        <v>-1.2415405097409266E-2</v>
      </c>
      <c r="AD53" s="1">
        <f t="shared" si="27"/>
        <v>-1.3203821645094788E-2</v>
      </c>
      <c r="AE53" s="1">
        <f t="shared" si="28"/>
        <v>1.7434090603547362E-5</v>
      </c>
      <c r="AF53" s="1">
        <f t="shared" si="29"/>
        <v>-1.2415405097409266E-2</v>
      </c>
      <c r="AG53" s="2"/>
      <c r="AH53" s="1">
        <f t="shared" si="30"/>
        <v>7.8841654768551251E-4</v>
      </c>
      <c r="AI53" s="1">
        <f t="shared" si="31"/>
        <v>0.74060650796271288</v>
      </c>
      <c r="AJ53" s="1">
        <f t="shared" si="32"/>
        <v>-0.54099602935710278</v>
      </c>
      <c r="AK53" s="1">
        <f t="shared" si="33"/>
        <v>-0.49766110999237401</v>
      </c>
      <c r="AL53" s="1">
        <f t="shared" si="34"/>
        <v>-2.0512795248380788</v>
      </c>
      <c r="AM53" s="1">
        <f t="shared" si="35"/>
        <v>-1.6489111401267149</v>
      </c>
      <c r="AN53" s="1">
        <f t="shared" si="53"/>
        <v>-7.7199091537412707</v>
      </c>
      <c r="AO53" s="1">
        <f t="shared" si="53"/>
        <v>-7.7199087378099662</v>
      </c>
      <c r="AP53" s="1">
        <f t="shared" si="53"/>
        <v>-7.7199031934464104</v>
      </c>
      <c r="AQ53" s="1">
        <f t="shared" si="53"/>
        <v>-7.7198293088438961</v>
      </c>
      <c r="AR53" s="1">
        <f t="shared" si="53"/>
        <v>-7.7188485499908417</v>
      </c>
      <c r="AS53" s="1">
        <f t="shared" si="53"/>
        <v>-7.7064424083757554</v>
      </c>
      <c r="AT53" s="1">
        <f t="shared" si="53"/>
        <v>-7.5964813202189596</v>
      </c>
      <c r="AU53" s="1">
        <f t="shared" si="37"/>
        <v>-7.1637401323122036</v>
      </c>
      <c r="AW53" s="1">
        <v>-4500</v>
      </c>
      <c r="AX53" s="1">
        <f t="shared" si="43"/>
        <v>7.2184755976930377E-3</v>
      </c>
      <c r="AY53" s="1">
        <f t="shared" si="44"/>
        <v>1.8766911760071024E-2</v>
      </c>
      <c r="AZ53" s="1">
        <f t="shared" si="45"/>
        <v>-1.1548436162377987E-2</v>
      </c>
      <c r="BA53" s="1">
        <f t="shared" si="46"/>
        <v>0.46983129252713118</v>
      </c>
      <c r="BB53" s="1">
        <f t="shared" si="47"/>
        <v>-0.9706225852724385</v>
      </c>
      <c r="BC53" s="1">
        <f t="shared" si="48"/>
        <v>-2.8074635677501254</v>
      </c>
      <c r="BD53" s="1">
        <f t="shared" si="49"/>
        <v>-5.9299184910351102</v>
      </c>
      <c r="BE53" s="1">
        <f t="shared" si="54"/>
        <v>3.7575323627575417</v>
      </c>
      <c r="BF53" s="1">
        <f t="shared" si="54"/>
        <v>3.7614104767674492</v>
      </c>
      <c r="BG53" s="1">
        <f t="shared" si="54"/>
        <v>3.7529464272270587</v>
      </c>
      <c r="BH53" s="1">
        <f t="shared" si="54"/>
        <v>3.7714858589151268</v>
      </c>
      <c r="BI53" s="1">
        <f t="shared" si="54"/>
        <v>3.7311864485436974</v>
      </c>
      <c r="BJ53" s="1">
        <f t="shared" si="54"/>
        <v>3.8203574734068644</v>
      </c>
      <c r="BK53" s="1">
        <f t="shared" si="54"/>
        <v>3.6296830895863987</v>
      </c>
      <c r="BL53" s="1">
        <f t="shared" si="50"/>
        <v>4.0835292498903115</v>
      </c>
      <c r="BN53" s="1">
        <f t="shared" si="10"/>
        <v>50989.2016</v>
      </c>
      <c r="BO53" s="1">
        <f t="shared" si="39"/>
        <v>-0.66492348388025635</v>
      </c>
      <c r="BP53" s="1">
        <f t="shared" si="12"/>
        <v>0.46983129252713118</v>
      </c>
      <c r="BQ53" s="1">
        <f t="shared" si="13"/>
        <v>-2.0009055169039933</v>
      </c>
      <c r="BR53" s="1">
        <f t="shared" si="14"/>
        <v>4.1381672059681465E-4</v>
      </c>
      <c r="BS53" s="1">
        <f t="shared" si="15"/>
        <v>0.7165159884407809</v>
      </c>
    </row>
    <row r="54" spans="1:71" x14ac:dyDescent="0.2">
      <c r="A54" s="38" t="s">
        <v>109</v>
      </c>
      <c r="B54" s="44" t="s">
        <v>102</v>
      </c>
      <c r="C54" s="63">
        <v>28458.264999999999</v>
      </c>
      <c r="D54" s="63" t="s">
        <v>82</v>
      </c>
      <c r="E54" s="64">
        <f t="shared" si="17"/>
        <v>-24159.130776211085</v>
      </c>
      <c r="F54" s="1">
        <f t="shared" si="40"/>
        <v>-24159</v>
      </c>
      <c r="G54" s="1">
        <f t="shared" si="19"/>
        <v>-0.14988000000084867</v>
      </c>
      <c r="I54" s="1">
        <f t="shared" si="55"/>
        <v>-0.14988000000084867</v>
      </c>
      <c r="P54" s="1">
        <f t="shared" si="21"/>
        <v>-0.14585730249311826</v>
      </c>
      <c r="Q54" s="131">
        <f t="shared" si="22"/>
        <v>13439.764999999999</v>
      </c>
      <c r="S54" s="2">
        <v>0.1</v>
      </c>
      <c r="Z54" s="1">
        <f t="shared" si="23"/>
        <v>-24159</v>
      </c>
      <c r="AA54" s="1">
        <f t="shared" si="24"/>
        <v>-0.14485202003236394</v>
      </c>
      <c r="AB54" s="1">
        <f t="shared" si="25"/>
        <v>-0.15088528246160299</v>
      </c>
      <c r="AC54" s="1">
        <f t="shared" si="26"/>
        <v>-4.022697507730405E-3</v>
      </c>
      <c r="AD54" s="1">
        <f t="shared" si="27"/>
        <v>-5.0279799684847248E-3</v>
      </c>
      <c r="AE54" s="1">
        <f t="shared" si="28"/>
        <v>2.5280582563483658E-6</v>
      </c>
      <c r="AF54" s="1">
        <f t="shared" si="29"/>
        <v>-4.022697507730405E-3</v>
      </c>
      <c r="AG54" s="2"/>
      <c r="AH54" s="1">
        <f t="shared" si="30"/>
        <v>1.0052824607543281E-3</v>
      </c>
      <c r="AI54" s="1">
        <f t="shared" si="31"/>
        <v>0.74785523289466704</v>
      </c>
      <c r="AJ54" s="1">
        <f t="shared" si="32"/>
        <v>-0.52873520080024083</v>
      </c>
      <c r="AK54" s="1">
        <f t="shared" si="33"/>
        <v>-0.50137269623657932</v>
      </c>
      <c r="AL54" s="1">
        <f t="shared" si="34"/>
        <v>-2.0367683087289654</v>
      </c>
      <c r="AM54" s="1">
        <f t="shared" si="35"/>
        <v>-1.622246742687615</v>
      </c>
      <c r="AN54" s="1">
        <f t="shared" si="53"/>
        <v>-7.7037706665625647</v>
      </c>
      <c r="AO54" s="1">
        <f t="shared" si="53"/>
        <v>-7.7037699365221766</v>
      </c>
      <c r="AP54" s="1">
        <f t="shared" si="53"/>
        <v>-7.703761244051945</v>
      </c>
      <c r="AQ54" s="1">
        <f t="shared" si="53"/>
        <v>-7.7036577825775616</v>
      </c>
      <c r="AR54" s="1">
        <f t="shared" si="53"/>
        <v>-7.7024317226474173</v>
      </c>
      <c r="AS54" s="1">
        <f t="shared" si="53"/>
        <v>-7.6885877628354722</v>
      </c>
      <c r="AT54" s="1">
        <f t="shared" si="53"/>
        <v>-7.5762700159624687</v>
      </c>
      <c r="AU54" s="1">
        <f t="shared" si="37"/>
        <v>-7.1488847092013446</v>
      </c>
      <c r="AW54" s="1">
        <v>-4000</v>
      </c>
      <c r="AX54" s="1">
        <f t="shared" si="43"/>
        <v>6.9312866115532855E-3</v>
      </c>
      <c r="AY54" s="1">
        <f t="shared" si="44"/>
        <v>1.6857310624889335E-2</v>
      </c>
      <c r="AZ54" s="1">
        <f t="shared" si="45"/>
        <v>-9.9260240133360496E-3</v>
      </c>
      <c r="BA54" s="1">
        <f t="shared" si="46"/>
        <v>0.49503816789500832</v>
      </c>
      <c r="BB54" s="1">
        <f t="shared" si="47"/>
        <v>-0.93575868854328748</v>
      </c>
      <c r="BC54" s="1">
        <f t="shared" si="48"/>
        <v>-2.6900629689872817</v>
      </c>
      <c r="BD54" s="1">
        <f t="shared" si="49"/>
        <v>-4.3538757207535328</v>
      </c>
      <c r="BE54" s="1">
        <f t="shared" si="54"/>
        <v>3.959242491309793</v>
      </c>
      <c r="BF54" s="1">
        <f t="shared" si="54"/>
        <v>3.960665749038232</v>
      </c>
      <c r="BG54" s="1">
        <f t="shared" si="54"/>
        <v>3.9569593997971011</v>
      </c>
      <c r="BH54" s="1">
        <f t="shared" si="54"/>
        <v>3.9666421297352645</v>
      </c>
      <c r="BI54" s="1">
        <f t="shared" si="54"/>
        <v>3.9415521975782819</v>
      </c>
      <c r="BJ54" s="1">
        <f t="shared" si="54"/>
        <v>4.0080428489197777</v>
      </c>
      <c r="BK54" s="1">
        <f t="shared" si="54"/>
        <v>3.8407289476073765</v>
      </c>
      <c r="BL54" s="1">
        <f t="shared" si="50"/>
        <v>4.3692104635606839</v>
      </c>
      <c r="BN54" s="1">
        <f t="shared" si="10"/>
        <v>51562.241600000001</v>
      </c>
      <c r="BO54" s="1">
        <f t="shared" si="39"/>
        <v>-0.64104002595692577</v>
      </c>
      <c r="BP54" s="1">
        <f t="shared" si="12"/>
        <v>0.49503816789500832</v>
      </c>
      <c r="BQ54" s="1">
        <f t="shared" si="13"/>
        <v>-1.7198030910806847</v>
      </c>
      <c r="BR54" s="1">
        <f t="shared" si="14"/>
        <v>5.7173684256445667E-4</v>
      </c>
      <c r="BS54" s="1">
        <f t="shared" si="15"/>
        <v>0.98995175518104994</v>
      </c>
    </row>
    <row r="55" spans="1:71" x14ac:dyDescent="0.2">
      <c r="A55" s="38" t="s">
        <v>109</v>
      </c>
      <c r="B55" s="44" t="s">
        <v>102</v>
      </c>
      <c r="C55" s="63">
        <v>28459.401000000002</v>
      </c>
      <c r="D55" s="63" t="s">
        <v>82</v>
      </c>
      <c r="E55" s="64">
        <f t="shared" si="17"/>
        <v>-24158.139571408628</v>
      </c>
      <c r="F55" s="1">
        <f t="shared" si="40"/>
        <v>-24158</v>
      </c>
      <c r="G55" s="1">
        <f t="shared" si="19"/>
        <v>-0.15996000000086497</v>
      </c>
      <c r="I55" s="1">
        <f t="shared" si="55"/>
        <v>-0.15996000000086497</v>
      </c>
      <c r="P55" s="1">
        <f t="shared" si="21"/>
        <v>-0.1458370383467644</v>
      </c>
      <c r="Q55" s="131">
        <f t="shared" si="22"/>
        <v>13440.901000000002</v>
      </c>
      <c r="S55" s="2">
        <v>0.1</v>
      </c>
      <c r="Z55" s="1">
        <f t="shared" si="23"/>
        <v>-24158</v>
      </c>
      <c r="AA55" s="1">
        <f t="shared" si="24"/>
        <v>-0.14482337738966469</v>
      </c>
      <c r="AB55" s="1">
        <f t="shared" si="25"/>
        <v>-0.16097366095796467</v>
      </c>
      <c r="AC55" s="1">
        <f t="shared" si="26"/>
        <v>-1.4122961654100569E-2</v>
      </c>
      <c r="AD55" s="1">
        <f t="shared" si="27"/>
        <v>-1.5136622611200273E-2</v>
      </c>
      <c r="AE55" s="1">
        <f t="shared" si="28"/>
        <v>2.2911734407389938E-5</v>
      </c>
      <c r="AF55" s="1">
        <f t="shared" si="29"/>
        <v>-1.4122961654100569E-2</v>
      </c>
      <c r="AG55" s="2"/>
      <c r="AH55" s="1">
        <f t="shared" si="30"/>
        <v>1.0136609570996938E-3</v>
      </c>
      <c r="AI55" s="1">
        <f t="shared" si="31"/>
        <v>0.74813795017870643</v>
      </c>
      <c r="AJ55" s="1">
        <f t="shared" si="32"/>
        <v>-0.52825656519067521</v>
      </c>
      <c r="AK55" s="1">
        <f t="shared" si="33"/>
        <v>-0.50151477741932593</v>
      </c>
      <c r="AL55" s="1">
        <f t="shared" si="34"/>
        <v>-2.0362045021525015</v>
      </c>
      <c r="AM55" s="1">
        <f t="shared" si="35"/>
        <v>-1.6212234268392005</v>
      </c>
      <c r="AN55" s="1">
        <f t="shared" si="53"/>
        <v>-7.7031468007789856</v>
      </c>
      <c r="AO55" s="1">
        <f t="shared" si="53"/>
        <v>-7.7031460555822964</v>
      </c>
      <c r="AP55" s="1">
        <f t="shared" si="53"/>
        <v>-7.7031372190745149</v>
      </c>
      <c r="AQ55" s="1">
        <f t="shared" si="53"/>
        <v>-7.7030324753104864</v>
      </c>
      <c r="AR55" s="1">
        <f t="shared" si="53"/>
        <v>-7.7017963425708738</v>
      </c>
      <c r="AS55" s="1">
        <f t="shared" si="53"/>
        <v>-7.6878963431343239</v>
      </c>
      <c r="AT55" s="1">
        <f t="shared" si="53"/>
        <v>-7.5754907669594882</v>
      </c>
      <c r="AU55" s="1">
        <f t="shared" si="37"/>
        <v>-7.1483133467740041</v>
      </c>
      <c r="AW55" s="1">
        <v>-3500</v>
      </c>
      <c r="AX55" s="1">
        <f t="shared" si="43"/>
        <v>6.8787275650001823E-3</v>
      </c>
      <c r="AY55" s="1">
        <f t="shared" si="44"/>
        <v>1.4645284035451839E-2</v>
      </c>
      <c r="AZ55" s="1">
        <f t="shared" si="45"/>
        <v>-7.7665564704516568E-3</v>
      </c>
      <c r="BA55" s="1">
        <f t="shared" si="46"/>
        <v>0.5318170001573389</v>
      </c>
      <c r="BB55" s="1">
        <f t="shared" si="47"/>
        <v>-0.88096624795318168</v>
      </c>
      <c r="BC55" s="1">
        <f t="shared" si="48"/>
        <v>-2.5575589310706262</v>
      </c>
      <c r="BD55" s="1">
        <f t="shared" si="49"/>
        <v>-3.326562941174914</v>
      </c>
      <c r="BE55" s="1">
        <f t="shared" si="54"/>
        <v>4.173235959620774</v>
      </c>
      <c r="BF55" s="1">
        <f t="shared" si="54"/>
        <v>4.1734467172841203</v>
      </c>
      <c r="BG55" s="1">
        <f t="shared" si="54"/>
        <v>4.1727154345520745</v>
      </c>
      <c r="BH55" s="1">
        <f t="shared" si="54"/>
        <v>4.1752566690423487</v>
      </c>
      <c r="BI55" s="1">
        <f t="shared" si="54"/>
        <v>4.1664716360884437</v>
      </c>
      <c r="BJ55" s="1">
        <f t="shared" si="54"/>
        <v>4.1974143663715378</v>
      </c>
      <c r="BK55" s="1">
        <f t="shared" si="54"/>
        <v>4.0946136212042417</v>
      </c>
      <c r="BL55" s="1">
        <f t="shared" si="50"/>
        <v>4.6548916772310545</v>
      </c>
      <c r="BN55" s="1">
        <f t="shared" si="10"/>
        <v>52135.281600000002</v>
      </c>
      <c r="BO55" s="1">
        <f t="shared" si="39"/>
        <v>-0.60350455023208571</v>
      </c>
      <c r="BP55" s="1">
        <f t="shared" si="12"/>
        <v>0.5318170001573389</v>
      </c>
      <c r="BQ55" s="1">
        <f t="shared" si="13"/>
        <v>-1.3456493563777199</v>
      </c>
      <c r="BR55" s="1">
        <f t="shared" si="14"/>
        <v>7.4101615995264905E-4</v>
      </c>
      <c r="BS55" s="1">
        <f t="shared" si="15"/>
        <v>1.2830557584365312</v>
      </c>
    </row>
    <row r="56" spans="1:71" x14ac:dyDescent="0.2">
      <c r="A56" s="38" t="s">
        <v>109</v>
      </c>
      <c r="B56" s="44" t="s">
        <v>102</v>
      </c>
      <c r="C56" s="63">
        <v>28466.282999999999</v>
      </c>
      <c r="D56" s="63" t="s">
        <v>82</v>
      </c>
      <c r="E56" s="64">
        <f t="shared" si="17"/>
        <v>-24152.134754990926</v>
      </c>
      <c r="F56" s="1">
        <f t="shared" si="40"/>
        <v>-24152</v>
      </c>
      <c r="G56" s="1">
        <f t="shared" si="19"/>
        <v>-0.1544400000020687</v>
      </c>
      <c r="I56" s="1">
        <f t="shared" si="55"/>
        <v>-0.1544400000020687</v>
      </c>
      <c r="P56" s="1">
        <f t="shared" si="21"/>
        <v>-0.14571547887237948</v>
      </c>
      <c r="Q56" s="131">
        <f t="shared" si="22"/>
        <v>13447.782999999999</v>
      </c>
      <c r="S56" s="2">
        <v>0.1</v>
      </c>
      <c r="Z56" s="1">
        <f t="shared" si="23"/>
        <v>-24152</v>
      </c>
      <c r="AA56" s="1">
        <f t="shared" si="24"/>
        <v>-0.14465148869435793</v>
      </c>
      <c r="AB56" s="1">
        <f t="shared" si="25"/>
        <v>-0.15550399018009026</v>
      </c>
      <c r="AC56" s="1">
        <f t="shared" si="26"/>
        <v>-8.7245211296892167E-3</v>
      </c>
      <c r="AD56" s="1">
        <f t="shared" si="27"/>
        <v>-9.7885113077107733E-3</v>
      </c>
      <c r="AE56" s="1">
        <f t="shared" si="28"/>
        <v>9.5814953621181683E-6</v>
      </c>
      <c r="AF56" s="1">
        <f t="shared" si="29"/>
        <v>-8.7245211296892167E-3</v>
      </c>
      <c r="AG56" s="2"/>
      <c r="AH56" s="1">
        <f t="shared" si="30"/>
        <v>1.0639901780215687E-3</v>
      </c>
      <c r="AI56" s="1">
        <f t="shared" si="31"/>
        <v>0.74984044248223891</v>
      </c>
      <c r="AJ56" s="1">
        <f t="shared" si="32"/>
        <v>-0.52537359103504211</v>
      </c>
      <c r="AK56" s="1">
        <f t="shared" si="33"/>
        <v>-0.50236616117395672</v>
      </c>
      <c r="AL56" s="1">
        <f t="shared" si="34"/>
        <v>-2.0328126842468155</v>
      </c>
      <c r="AM56" s="1">
        <f t="shared" si="35"/>
        <v>-1.6150869156049121</v>
      </c>
      <c r="AN56" s="1">
        <f t="shared" si="53"/>
        <v>-7.6993986423354839</v>
      </c>
      <c r="AO56" s="1">
        <f t="shared" si="53"/>
        <v>-7.6993978006711137</v>
      </c>
      <c r="AP56" s="1">
        <f t="shared" si="53"/>
        <v>-7.6993880604132592</v>
      </c>
      <c r="AQ56" s="1">
        <f t="shared" si="53"/>
        <v>-7.6992753844144035</v>
      </c>
      <c r="AR56" s="1">
        <f t="shared" si="53"/>
        <v>-7.6979778090432314</v>
      </c>
      <c r="AS56" s="1">
        <f t="shared" si="53"/>
        <v>-7.6837404880117575</v>
      </c>
      <c r="AT56" s="1">
        <f t="shared" si="53"/>
        <v>-7.5708123467816533</v>
      </c>
      <c r="AU56" s="1">
        <f t="shared" si="37"/>
        <v>-7.1448851722099596</v>
      </c>
      <c r="AW56" s="1">
        <v>-3000</v>
      </c>
      <c r="AX56" s="1">
        <f t="shared" si="43"/>
        <v>7.1064231238522719E-3</v>
      </c>
      <c r="AY56" s="1">
        <f t="shared" si="44"/>
        <v>1.2130831991758517E-2</v>
      </c>
      <c r="AZ56" s="1">
        <f t="shared" si="45"/>
        <v>-5.0244088679062453E-3</v>
      </c>
      <c r="BA56" s="1">
        <f t="shared" si="46"/>
        <v>0.58576335834663928</v>
      </c>
      <c r="BB56" s="1">
        <f t="shared" si="47"/>
        <v>-0.79645892854989264</v>
      </c>
      <c r="BC56" s="1">
        <f t="shared" si="48"/>
        <v>-2.401075000388039</v>
      </c>
      <c r="BD56" s="1">
        <f t="shared" si="49"/>
        <v>-2.5762508719751795</v>
      </c>
      <c r="BE56" s="1">
        <f t="shared" si="54"/>
        <v>4.4055750273650274</v>
      </c>
      <c r="BF56" s="1">
        <f t="shared" si="54"/>
        <v>4.4055769649504253</v>
      </c>
      <c r="BG56" s="1">
        <f t="shared" si="54"/>
        <v>4.4055655336958637</v>
      </c>
      <c r="BH56" s="1">
        <f t="shared" si="54"/>
        <v>4.4056329811147208</v>
      </c>
      <c r="BI56" s="1">
        <f t="shared" si="54"/>
        <v>4.4052352308920053</v>
      </c>
      <c r="BJ56" s="1">
        <f t="shared" si="54"/>
        <v>4.4075880973865669</v>
      </c>
      <c r="BK56" s="1">
        <f t="shared" si="54"/>
        <v>4.3939145441661491</v>
      </c>
      <c r="BL56" s="1">
        <f t="shared" si="50"/>
        <v>4.9405728909014259</v>
      </c>
      <c r="BN56" s="1">
        <f t="shared" si="10"/>
        <v>52708.321600000003</v>
      </c>
      <c r="BO56" s="1">
        <f t="shared" si="39"/>
        <v>-0.54561294325361775</v>
      </c>
      <c r="BP56" s="1">
        <f t="shared" si="12"/>
        <v>0.58576335834663928</v>
      </c>
      <c r="BQ56" s="1">
        <f t="shared" si="13"/>
        <v>-0.8705392904821514</v>
      </c>
      <c r="BR56" s="1">
        <f t="shared" si="14"/>
        <v>9.2589375991145462E-4</v>
      </c>
      <c r="BS56" s="1">
        <f t="shared" si="15"/>
        <v>1.6031678991059448</v>
      </c>
    </row>
    <row r="57" spans="1:71" x14ac:dyDescent="0.2">
      <c r="A57" s="38" t="s">
        <v>109</v>
      </c>
      <c r="B57" s="44" t="s">
        <v>102</v>
      </c>
      <c r="C57" s="63">
        <v>28481.165000000001</v>
      </c>
      <c r="D57" s="63" t="s">
        <v>82</v>
      </c>
      <c r="E57" s="64">
        <f t="shared" si="17"/>
        <v>-24139.149623062964</v>
      </c>
      <c r="F57" s="1">
        <f t="shared" si="40"/>
        <v>-24139</v>
      </c>
      <c r="G57" s="1">
        <f t="shared" si="19"/>
        <v>-0.17148000000088359</v>
      </c>
      <c r="I57" s="1">
        <f t="shared" si="55"/>
        <v>-0.17148000000088359</v>
      </c>
      <c r="P57" s="1">
        <f t="shared" si="21"/>
        <v>-0.14545224940938656</v>
      </c>
      <c r="Q57" s="131">
        <f t="shared" si="22"/>
        <v>13462.665000000001</v>
      </c>
      <c r="S57" s="2">
        <v>0.1</v>
      </c>
      <c r="Z57" s="1">
        <f t="shared" si="23"/>
        <v>-24139</v>
      </c>
      <c r="AA57" s="1">
        <f t="shared" si="24"/>
        <v>-0.14427887041638379</v>
      </c>
      <c r="AB57" s="1">
        <f t="shared" si="25"/>
        <v>-0.17265337899388636</v>
      </c>
      <c r="AC57" s="1">
        <f t="shared" si="26"/>
        <v>-2.6027750591497034E-2</v>
      </c>
      <c r="AD57" s="1">
        <f t="shared" si="27"/>
        <v>-2.72011295844998E-2</v>
      </c>
      <c r="AE57" s="1">
        <f t="shared" si="28"/>
        <v>7.3990145067275034E-5</v>
      </c>
      <c r="AF57" s="1">
        <f t="shared" si="29"/>
        <v>-2.6027750591497034E-2</v>
      </c>
      <c r="AG57" s="2"/>
      <c r="AH57" s="1">
        <f t="shared" si="30"/>
        <v>1.173378993002773E-3</v>
      </c>
      <c r="AI57" s="1">
        <f t="shared" si="31"/>
        <v>0.75356589912828786</v>
      </c>
      <c r="AJ57" s="1">
        <f t="shared" si="32"/>
        <v>-0.51906089513160036</v>
      </c>
      <c r="AK57" s="1">
        <f t="shared" si="33"/>
        <v>-0.50420412338426046</v>
      </c>
      <c r="AL57" s="1">
        <f t="shared" si="34"/>
        <v>-2.0254104398285753</v>
      </c>
      <c r="AM57" s="1">
        <f t="shared" si="35"/>
        <v>-1.6018106946205282</v>
      </c>
      <c r="AN57" s="1">
        <f t="shared" si="53"/>
        <v>-7.6912482367200798</v>
      </c>
      <c r="AO57" s="1">
        <f t="shared" si="53"/>
        <v>-7.691247150554263</v>
      </c>
      <c r="AP57" s="1">
        <f t="shared" si="53"/>
        <v>-7.6912352052443635</v>
      </c>
      <c r="AQ57" s="1">
        <f t="shared" si="53"/>
        <v>-7.6911038917699308</v>
      </c>
      <c r="AR57" s="1">
        <f t="shared" si="53"/>
        <v>-7.6896672333406979</v>
      </c>
      <c r="AS57" s="1">
        <f t="shared" si="53"/>
        <v>-7.6746929129165773</v>
      </c>
      <c r="AT57" s="1">
        <f t="shared" si="53"/>
        <v>-7.560658617241593</v>
      </c>
      <c r="AU57" s="1">
        <f t="shared" si="37"/>
        <v>-7.13745746065453</v>
      </c>
      <c r="AW57" s="1">
        <v>-2500</v>
      </c>
      <c r="AX57" s="1">
        <f t="shared" si="43"/>
        <v>7.6719269093822101E-3</v>
      </c>
      <c r="AY57" s="1">
        <f t="shared" si="44"/>
        <v>9.3139544938093833E-3</v>
      </c>
      <c r="AZ57" s="1">
        <f t="shared" si="45"/>
        <v>-1.6420275844271734E-3</v>
      </c>
      <c r="BA57" s="1">
        <f t="shared" si="46"/>
        <v>0.66754908563627535</v>
      </c>
      <c r="BB57" s="1">
        <f t="shared" si="47"/>
        <v>-0.66325251318881606</v>
      </c>
      <c r="BC57" s="1">
        <f t="shared" si="48"/>
        <v>-2.2048149798384884</v>
      </c>
      <c r="BD57" s="1">
        <f t="shared" si="49"/>
        <v>-1.9765163671699049</v>
      </c>
      <c r="BE57" s="1">
        <f t="shared" si="54"/>
        <v>4.6656612281048746</v>
      </c>
      <c r="BF57" s="1">
        <f t="shared" si="54"/>
        <v>4.6656612278929863</v>
      </c>
      <c r="BG57" s="1">
        <f t="shared" si="54"/>
        <v>4.6656612359759091</v>
      </c>
      <c r="BH57" s="1">
        <f t="shared" si="54"/>
        <v>4.6656609276370071</v>
      </c>
      <c r="BI57" s="1">
        <f t="shared" si="54"/>
        <v>4.6656726912693367</v>
      </c>
      <c r="BJ57" s="1">
        <f t="shared" si="54"/>
        <v>4.6652259673588174</v>
      </c>
      <c r="BK57" s="1">
        <f t="shared" si="54"/>
        <v>4.7375277001804648</v>
      </c>
      <c r="BL57" s="1">
        <f t="shared" si="50"/>
        <v>5.2262541045717974</v>
      </c>
      <c r="BN57" s="1">
        <f t="shared" si="10"/>
        <v>53281.361600000004</v>
      </c>
      <c r="BO57" s="1">
        <f t="shared" si="39"/>
        <v>-0.45436009676001726</v>
      </c>
      <c r="BP57" s="1">
        <f t="shared" si="12"/>
        <v>0.66754908563627535</v>
      </c>
      <c r="BQ57" s="1">
        <f t="shared" si="13"/>
        <v>-0.28450103601839827</v>
      </c>
      <c r="BR57" s="1">
        <f t="shared" si="14"/>
        <v>1.1265716435129049E-3</v>
      </c>
      <c r="BS57" s="1">
        <f t="shared" si="15"/>
        <v>1.9506379383047521</v>
      </c>
    </row>
    <row r="58" spans="1:71" x14ac:dyDescent="0.2">
      <c r="A58" s="38" t="s">
        <v>109</v>
      </c>
      <c r="B58" s="44" t="s">
        <v>102</v>
      </c>
      <c r="C58" s="63">
        <v>28482.326000000001</v>
      </c>
      <c r="D58" s="63" t="s">
        <v>82</v>
      </c>
      <c r="E58" s="64">
        <f t="shared" si="17"/>
        <v>-24138.136604774536</v>
      </c>
      <c r="F58" s="1">
        <f t="shared" si="40"/>
        <v>-24138</v>
      </c>
      <c r="G58" s="1">
        <f t="shared" si="19"/>
        <v>-0.1565599999994447</v>
      </c>
      <c r="I58" s="1">
        <f t="shared" si="55"/>
        <v>-0.1565599999994447</v>
      </c>
      <c r="P58" s="1">
        <f t="shared" si="21"/>
        <v>-0.14543200945706908</v>
      </c>
      <c r="Q58" s="131">
        <f t="shared" si="22"/>
        <v>13463.826000000001</v>
      </c>
      <c r="S58" s="2">
        <v>0.1</v>
      </c>
      <c r="Z58" s="1">
        <f t="shared" si="23"/>
        <v>-24138</v>
      </c>
      <c r="AA58" s="1">
        <f t="shared" si="24"/>
        <v>-0.14425019656653856</v>
      </c>
      <c r="AB58" s="1">
        <f t="shared" si="25"/>
        <v>-0.15774181288997521</v>
      </c>
      <c r="AC58" s="1">
        <f t="shared" si="26"/>
        <v>-1.1127990542375621E-2</v>
      </c>
      <c r="AD58" s="1">
        <f t="shared" si="27"/>
        <v>-1.2309803432906136E-2</v>
      </c>
      <c r="AE58" s="1">
        <f t="shared" si="28"/>
        <v>1.5153126055678769E-5</v>
      </c>
      <c r="AF58" s="1">
        <f t="shared" si="29"/>
        <v>-1.1127990542375621E-2</v>
      </c>
      <c r="AG58" s="2"/>
      <c r="AH58" s="1">
        <f t="shared" si="30"/>
        <v>1.1818128905305041E-3</v>
      </c>
      <c r="AI58" s="1">
        <f t="shared" si="31"/>
        <v>0.75385457296705016</v>
      </c>
      <c r="AJ58" s="1">
        <f t="shared" si="32"/>
        <v>-0.51857151266912527</v>
      </c>
      <c r="AK58" s="1">
        <f t="shared" si="33"/>
        <v>-0.50434511285518235</v>
      </c>
      <c r="AL58" s="1">
        <f t="shared" si="34"/>
        <v>-2.024837986208055</v>
      </c>
      <c r="AM58" s="1">
        <f t="shared" si="35"/>
        <v>-1.6007905354715661</v>
      </c>
      <c r="AN58" s="1">
        <f t="shared" si="53"/>
        <v>-7.6906196046374316</v>
      </c>
      <c r="AO58" s="1">
        <f t="shared" si="53"/>
        <v>-7.6906184974757688</v>
      </c>
      <c r="AP58" s="1">
        <f t="shared" si="53"/>
        <v>-7.6906063677064891</v>
      </c>
      <c r="AQ58" s="1">
        <f t="shared" si="53"/>
        <v>-7.6904735355812264</v>
      </c>
      <c r="AR58" s="1">
        <f t="shared" si="53"/>
        <v>-7.6890258384981065</v>
      </c>
      <c r="AS58" s="1">
        <f t="shared" si="53"/>
        <v>-7.6739944916337066</v>
      </c>
      <c r="AT58" s="1">
        <f t="shared" si="53"/>
        <v>-7.5598765921092772</v>
      </c>
      <c r="AU58" s="1">
        <f t="shared" si="37"/>
        <v>-7.1368860982271896</v>
      </c>
      <c r="AW58" s="1">
        <v>-2000</v>
      </c>
      <c r="AX58" s="1">
        <f t="shared" si="43"/>
        <v>8.6221997681391865E-3</v>
      </c>
      <c r="AY58" s="1">
        <f t="shared" si="44"/>
        <v>6.1946515416044321E-3</v>
      </c>
      <c r="AZ58" s="1">
        <f t="shared" si="45"/>
        <v>2.4275482265347544E-3</v>
      </c>
      <c r="BA58" s="1">
        <f t="shared" si="46"/>
        <v>0.79889434093206857</v>
      </c>
      <c r="BB58" s="1">
        <f t="shared" si="47"/>
        <v>-0.44182614268926751</v>
      </c>
      <c r="BC58" s="1">
        <f t="shared" si="48"/>
        <v>-1.9372918224879987</v>
      </c>
      <c r="BD58" s="1">
        <f t="shared" si="49"/>
        <v>-1.4549721744989597</v>
      </c>
      <c r="BE58" s="1">
        <f t="shared" si="54"/>
        <v>4.9691255301334651</v>
      </c>
      <c r="BF58" s="1">
        <f t="shared" si="54"/>
        <v>4.9691359572935463</v>
      </c>
      <c r="BG58" s="1">
        <f t="shared" si="54"/>
        <v>4.9692091150231432</v>
      </c>
      <c r="BH58" s="1">
        <f t="shared" si="54"/>
        <v>4.9697218231415317</v>
      </c>
      <c r="BI58" s="1">
        <f t="shared" si="54"/>
        <v>4.9732873663084778</v>
      </c>
      <c r="BJ58" s="1">
        <f t="shared" si="54"/>
        <v>4.9968777427251219</v>
      </c>
      <c r="BK58" s="1">
        <f t="shared" si="54"/>
        <v>5.1207571146121076</v>
      </c>
      <c r="BL58" s="1">
        <f t="shared" si="50"/>
        <v>5.511935318242168</v>
      </c>
      <c r="BN58" s="1">
        <f t="shared" si="10"/>
        <v>53854.401599999997</v>
      </c>
      <c r="BO58" s="1">
        <f t="shared" si="39"/>
        <v>-0.30267230798453287</v>
      </c>
      <c r="BP58" s="1">
        <f t="shared" si="12"/>
        <v>0.79889434093206857</v>
      </c>
      <c r="BQ58" s="1">
        <f t="shared" si="13"/>
        <v>0.42060193871511253</v>
      </c>
      <c r="BR58" s="1">
        <f t="shared" si="14"/>
        <v>1.3253321627449675E-3</v>
      </c>
      <c r="BS58" s="1">
        <f t="shared" si="15"/>
        <v>2.2947880966047123</v>
      </c>
    </row>
    <row r="59" spans="1:71" x14ac:dyDescent="0.2">
      <c r="A59" s="38" t="s">
        <v>109</v>
      </c>
      <c r="B59" s="44" t="s">
        <v>102</v>
      </c>
      <c r="C59" s="63">
        <v>28497.233</v>
      </c>
      <c r="D59" s="63" t="s">
        <v>82</v>
      </c>
      <c r="E59" s="64">
        <f t="shared" si="17"/>
        <v>-24125.129659360606</v>
      </c>
      <c r="F59" s="1">
        <f t="shared" si="40"/>
        <v>-24125</v>
      </c>
      <c r="G59" s="1">
        <f t="shared" si="19"/>
        <v>-0.14860000000044238</v>
      </c>
      <c r="I59" s="1">
        <f t="shared" si="55"/>
        <v>-0.14860000000044238</v>
      </c>
      <c r="P59" s="1">
        <f t="shared" si="21"/>
        <v>-0.14516900015980688</v>
      </c>
      <c r="Q59" s="131">
        <f t="shared" si="22"/>
        <v>13478.733</v>
      </c>
      <c r="S59" s="2">
        <v>0.1</v>
      </c>
      <c r="Z59" s="1">
        <f t="shared" si="23"/>
        <v>-24125</v>
      </c>
      <c r="AA59" s="1">
        <f t="shared" si="24"/>
        <v>-0.14387729514075331</v>
      </c>
      <c r="AB59" s="1">
        <f t="shared" si="25"/>
        <v>-0.14989170501949595</v>
      </c>
      <c r="AC59" s="1">
        <f t="shared" si="26"/>
        <v>-3.4309998406354958E-3</v>
      </c>
      <c r="AD59" s="1">
        <f t="shared" si="27"/>
        <v>-4.7227048596890642E-3</v>
      </c>
      <c r="AE59" s="1">
        <f t="shared" si="28"/>
        <v>2.2303941191730702E-6</v>
      </c>
      <c r="AF59" s="1">
        <f t="shared" si="29"/>
        <v>-3.4309998406354958E-3</v>
      </c>
      <c r="AG59" s="2"/>
      <c r="AH59" s="1">
        <f t="shared" si="30"/>
        <v>1.2917050190535771E-3</v>
      </c>
      <c r="AI59" s="1">
        <f t="shared" si="31"/>
        <v>0.75763496964010169</v>
      </c>
      <c r="AJ59" s="1">
        <f t="shared" si="32"/>
        <v>-0.51215963667360387</v>
      </c>
      <c r="AK59" s="1">
        <f t="shared" si="33"/>
        <v>-0.50617265450514548</v>
      </c>
      <c r="AL59" s="1">
        <f t="shared" si="34"/>
        <v>-2.0173559227368538</v>
      </c>
      <c r="AM59" s="1">
        <f t="shared" si="35"/>
        <v>-1.5875422732633899</v>
      </c>
      <c r="AN59" s="1">
        <f t="shared" si="53"/>
        <v>-7.6824253692215843</v>
      </c>
      <c r="AO59" s="1">
        <f t="shared" si="53"/>
        <v>-7.6824239573305215</v>
      </c>
      <c r="AP59" s="1">
        <f t="shared" si="53"/>
        <v>-7.6824092212109854</v>
      </c>
      <c r="AQ59" s="1">
        <f t="shared" si="53"/>
        <v>-7.6822554928457363</v>
      </c>
      <c r="AR59" s="1">
        <f t="shared" si="53"/>
        <v>-7.6806598367399186</v>
      </c>
      <c r="AS59" s="1">
        <f t="shared" si="53"/>
        <v>-7.664883043607392</v>
      </c>
      <c r="AT59" s="1">
        <f t="shared" si="53"/>
        <v>-7.5496977245331287</v>
      </c>
      <c r="AU59" s="1">
        <f t="shared" si="37"/>
        <v>-7.12945838667176</v>
      </c>
      <c r="AW59" s="1">
        <v>-1500</v>
      </c>
      <c r="AX59" s="1">
        <f t="shared" si="43"/>
        <v>9.8975980232388731E-3</v>
      </c>
      <c r="AY59" s="1">
        <f t="shared" si="44"/>
        <v>2.7729231351436637E-3</v>
      </c>
      <c r="AZ59" s="1">
        <f t="shared" si="45"/>
        <v>7.1246748880952103E-3</v>
      </c>
      <c r="BA59" s="1">
        <f t="shared" si="46"/>
        <v>1.0254620506272725</v>
      </c>
      <c r="BB59" s="1">
        <f t="shared" si="47"/>
        <v>-4.5735941443674495E-2</v>
      </c>
      <c r="BC59" s="1">
        <f t="shared" si="48"/>
        <v>-1.5254104633959849</v>
      </c>
      <c r="BD59" s="1">
        <f t="shared" si="49"/>
        <v>-0.95561377082696286</v>
      </c>
      <c r="BE59" s="1">
        <f t="shared" si="54"/>
        <v>5.3453249578288311</v>
      </c>
      <c r="BF59" s="1">
        <f t="shared" si="54"/>
        <v>5.3459428223911196</v>
      </c>
      <c r="BG59" s="1">
        <f t="shared" si="54"/>
        <v>5.3478001647939761</v>
      </c>
      <c r="BH59" s="1">
        <f t="shared" si="54"/>
        <v>5.3533555298527391</v>
      </c>
      <c r="BI59" s="1">
        <f t="shared" si="54"/>
        <v>5.3697308582163057</v>
      </c>
      <c r="BJ59" s="1">
        <f t="shared" si="54"/>
        <v>5.4161091042252929</v>
      </c>
      <c r="BK59" s="1">
        <f t="shared" si="54"/>
        <v>5.5356955111306414</v>
      </c>
      <c r="BL59" s="1">
        <f t="shared" si="50"/>
        <v>5.7976165319125395</v>
      </c>
      <c r="BN59" s="1">
        <f t="shared" si="10"/>
        <v>54427.441599999998</v>
      </c>
      <c r="BO59" s="1">
        <f t="shared" si="39"/>
        <v>-3.1331335149939445E-2</v>
      </c>
      <c r="BP59" s="1">
        <f t="shared" si="12"/>
        <v>1.0254620506272725</v>
      </c>
      <c r="BQ59" s="1">
        <f t="shared" si="13"/>
        <v>1.2344356490603468</v>
      </c>
      <c r="BR59" s="1">
        <f t="shared" si="14"/>
        <v>1.4089473106804131E-3</v>
      </c>
      <c r="BS59" s="1">
        <f t="shared" si="15"/>
        <v>2.4395661768262706</v>
      </c>
    </row>
    <row r="60" spans="1:71" x14ac:dyDescent="0.2">
      <c r="A60" s="38" t="s">
        <v>109</v>
      </c>
      <c r="B60" s="44" t="s">
        <v>102</v>
      </c>
      <c r="C60" s="63">
        <v>28514.397000000001</v>
      </c>
      <c r="D60" s="63" t="s">
        <v>82</v>
      </c>
      <c r="E60" s="64">
        <f t="shared" si="17"/>
        <v>-24110.153392433338</v>
      </c>
      <c r="F60" s="1">
        <f t="shared" si="40"/>
        <v>-24110</v>
      </c>
      <c r="G60" s="1">
        <f t="shared" si="19"/>
        <v>-0.17580000000089058</v>
      </c>
      <c r="I60" s="1">
        <f t="shared" si="55"/>
        <v>-0.17580000000089058</v>
      </c>
      <c r="P60" s="1">
        <f t="shared" si="21"/>
        <v>-0.14486578193111668</v>
      </c>
      <c r="Q60" s="131">
        <f t="shared" si="22"/>
        <v>13495.897000000001</v>
      </c>
      <c r="S60" s="2">
        <v>0.1</v>
      </c>
      <c r="Z60" s="1">
        <f t="shared" si="23"/>
        <v>-24110</v>
      </c>
      <c r="AA60" s="1">
        <f t="shared" si="24"/>
        <v>-0.14344669906146756</v>
      </c>
      <c r="AB60" s="1">
        <f t="shared" si="25"/>
        <v>-0.1772190828705397</v>
      </c>
      <c r="AC60" s="1">
        <f t="shared" si="26"/>
        <v>-3.0934218069773894E-2</v>
      </c>
      <c r="AD60" s="1">
        <f t="shared" si="27"/>
        <v>-3.2353300939423013E-2</v>
      </c>
      <c r="AE60" s="1">
        <f t="shared" si="28"/>
        <v>1.0467360816768701E-4</v>
      </c>
      <c r="AF60" s="1">
        <f t="shared" si="29"/>
        <v>-3.0934218069773894E-2</v>
      </c>
      <c r="AG60" s="2"/>
      <c r="AH60" s="1">
        <f t="shared" si="30"/>
        <v>1.419082869649126E-3</v>
      </c>
      <c r="AI60" s="1">
        <f t="shared" si="31"/>
        <v>0.76206158286896342</v>
      </c>
      <c r="AJ60" s="1">
        <f t="shared" si="32"/>
        <v>-0.50464457225508419</v>
      </c>
      <c r="AK60" s="1">
        <f t="shared" si="33"/>
        <v>-0.50826850557880987</v>
      </c>
      <c r="AL60" s="1">
        <f t="shared" si="34"/>
        <v>-2.0086287824991231</v>
      </c>
      <c r="AM60" s="1">
        <f t="shared" si="35"/>
        <v>-1.5722868220173241</v>
      </c>
      <c r="AN60" s="1">
        <f t="shared" si="53"/>
        <v>-7.6729191503087542</v>
      </c>
      <c r="AO60" s="1">
        <f t="shared" si="53"/>
        <v>-7.672917304388581</v>
      </c>
      <c r="AP60" s="1">
        <f t="shared" si="53"/>
        <v>-7.6728990397084376</v>
      </c>
      <c r="AQ60" s="1">
        <f t="shared" si="53"/>
        <v>-7.6727184157341703</v>
      </c>
      <c r="AR60" s="1">
        <f t="shared" si="53"/>
        <v>-7.6709416717586798</v>
      </c>
      <c r="AS60" s="1">
        <f t="shared" si="53"/>
        <v>-7.6542958894356836</v>
      </c>
      <c r="AT60" s="1">
        <f t="shared" si="53"/>
        <v>-7.5379240774577827</v>
      </c>
      <c r="AU60" s="1">
        <f t="shared" si="37"/>
        <v>-7.1208879502616478</v>
      </c>
      <c r="AW60" s="1">
        <v>-1000</v>
      </c>
      <c r="AX60" s="1">
        <f t="shared" si="43"/>
        <v>1.0796110847418687E-2</v>
      </c>
      <c r="AY60" s="1">
        <f t="shared" si="44"/>
        <v>-9.5123072557292158E-4</v>
      </c>
      <c r="AZ60" s="1">
        <f t="shared" si="45"/>
        <v>1.1747341572991609E-2</v>
      </c>
      <c r="BA60" s="1">
        <f t="shared" si="46"/>
        <v>1.3946969455726517</v>
      </c>
      <c r="BB60" s="1">
        <f t="shared" si="47"/>
        <v>0.63568384396922639</v>
      </c>
      <c r="BC60" s="1">
        <f t="shared" si="48"/>
        <v>-0.79076449857703479</v>
      </c>
      <c r="BD60" s="1">
        <f t="shared" si="49"/>
        <v>-0.41736059391801889</v>
      </c>
      <c r="BE60" s="1">
        <f t="shared" si="54"/>
        <v>5.8476728189150133</v>
      </c>
      <c r="BF60" s="1">
        <f t="shared" si="54"/>
        <v>5.8498997372561208</v>
      </c>
      <c r="BG60" s="1">
        <f t="shared" si="54"/>
        <v>5.8542674592462074</v>
      </c>
      <c r="BH60" s="1">
        <f t="shared" si="54"/>
        <v>5.8628088435141601</v>
      </c>
      <c r="BI60" s="1">
        <f t="shared" si="54"/>
        <v>5.8794191215425586</v>
      </c>
      <c r="BJ60" s="1">
        <f t="shared" si="54"/>
        <v>5.9113918272853958</v>
      </c>
      <c r="BK60" s="1">
        <f t="shared" si="54"/>
        <v>5.9718652770840821</v>
      </c>
      <c r="BL60" s="1">
        <f t="shared" si="50"/>
        <v>6.0832977455829109</v>
      </c>
      <c r="BN60" s="1">
        <f t="shared" si="10"/>
        <v>55000.481599999999</v>
      </c>
      <c r="BO60" s="1">
        <f t="shared" si="39"/>
        <v>0.4354742230315724</v>
      </c>
      <c r="BP60" s="1">
        <f t="shared" si="12"/>
        <v>1.3946969455726517</v>
      </c>
      <c r="BQ60" s="1">
        <f t="shared" si="13"/>
        <v>2.0353682725397229</v>
      </c>
      <c r="BR60" s="1">
        <f t="shared" si="14"/>
        <v>9.4508226048263056E-4</v>
      </c>
      <c r="BS60" s="1">
        <f t="shared" si="15"/>
        <v>1.6363924325023325</v>
      </c>
    </row>
    <row r="61" spans="1:71" x14ac:dyDescent="0.2">
      <c r="A61" s="38" t="s">
        <v>109</v>
      </c>
      <c r="B61" s="44" t="s">
        <v>102</v>
      </c>
      <c r="C61" s="63">
        <v>28521.29</v>
      </c>
      <c r="D61" s="63" t="s">
        <v>82</v>
      </c>
      <c r="E61" s="64">
        <f t="shared" si="17"/>
        <v>-24104.13897808181</v>
      </c>
      <c r="F61" s="1">
        <f t="shared" si="40"/>
        <v>-24104</v>
      </c>
      <c r="G61" s="1">
        <f t="shared" si="19"/>
        <v>-0.15927999999985332</v>
      </c>
      <c r="I61" s="1">
        <f t="shared" si="55"/>
        <v>-0.15927999999985332</v>
      </c>
      <c r="P61" s="1">
        <f t="shared" si="21"/>
        <v>-0.14474457085085504</v>
      </c>
      <c r="Q61" s="131">
        <f t="shared" si="22"/>
        <v>13502.79</v>
      </c>
      <c r="S61" s="2">
        <v>0.1</v>
      </c>
      <c r="Z61" s="1">
        <f t="shared" si="23"/>
        <v>-24104</v>
      </c>
      <c r="AA61" s="1">
        <f t="shared" si="24"/>
        <v>-0.14327436346361241</v>
      </c>
      <c r="AB61" s="1">
        <f t="shared" si="25"/>
        <v>-0.16075020738709594</v>
      </c>
      <c r="AC61" s="1">
        <f t="shared" si="26"/>
        <v>-1.4535429148998275E-2</v>
      </c>
      <c r="AD61" s="1">
        <f t="shared" si="27"/>
        <v>-1.6005636536240903E-2</v>
      </c>
      <c r="AE61" s="1">
        <f t="shared" si="28"/>
        <v>2.5618040093024967E-5</v>
      </c>
      <c r="AF61" s="1">
        <f t="shared" si="29"/>
        <v>-1.4535429148998275E-2</v>
      </c>
      <c r="AG61" s="2"/>
      <c r="AH61" s="1">
        <f t="shared" si="30"/>
        <v>1.4702073872426369E-3</v>
      </c>
      <c r="AI61" s="1">
        <f t="shared" si="31"/>
        <v>0.76385191262584295</v>
      </c>
      <c r="AJ61" s="1">
        <f t="shared" si="32"/>
        <v>-0.50160295802760169</v>
      </c>
      <c r="AK61" s="1">
        <f t="shared" si="33"/>
        <v>-0.50910278425841216</v>
      </c>
      <c r="AL61" s="1">
        <f t="shared" si="34"/>
        <v>-2.0051092652359666</v>
      </c>
      <c r="AM61" s="1">
        <f t="shared" si="35"/>
        <v>-1.5661936415700257</v>
      </c>
      <c r="AN61" s="1">
        <f t="shared" ref="AN61:AT70" si="56">$AU61+$AB$7*SIN(AO61)</f>
        <v>-7.6691010779081665</v>
      </c>
      <c r="AO61" s="1">
        <f t="shared" si="56"/>
        <v>-7.6690990302152349</v>
      </c>
      <c r="AP61" s="1">
        <f t="shared" si="56"/>
        <v>-7.6690791829431353</v>
      </c>
      <c r="AQ61" s="1">
        <f t="shared" si="56"/>
        <v>-7.6688869221968012</v>
      </c>
      <c r="AR61" s="1">
        <f t="shared" si="56"/>
        <v>-7.6670346076745499</v>
      </c>
      <c r="AS61" s="1">
        <f t="shared" si="56"/>
        <v>-7.6500387886882626</v>
      </c>
      <c r="AT61" s="1">
        <f t="shared" si="56"/>
        <v>-7.5332060283856306</v>
      </c>
      <c r="AU61" s="1">
        <f t="shared" si="37"/>
        <v>-7.1174597756976032</v>
      </c>
      <c r="AW61" s="1">
        <v>-500</v>
      </c>
      <c r="AX61" s="1">
        <f t="shared" si="43"/>
        <v>8.3983203110241378E-3</v>
      </c>
      <c r="AY61" s="1">
        <f t="shared" si="44"/>
        <v>-4.9778100405453241E-3</v>
      </c>
      <c r="AZ61" s="1">
        <f t="shared" si="45"/>
        <v>1.3376130351569463E-2</v>
      </c>
      <c r="BA61" s="1">
        <f t="shared" si="46"/>
        <v>1.525257740063076</v>
      </c>
      <c r="BB61" s="1">
        <f t="shared" si="47"/>
        <v>0.96411047751454959</v>
      </c>
      <c r="BC61" s="1">
        <f t="shared" si="48"/>
        <v>0.35986170253409527</v>
      </c>
      <c r="BD61" s="1">
        <f t="shared" si="49"/>
        <v>0.18189809149029204</v>
      </c>
      <c r="BE61" s="1">
        <f t="shared" si="54"/>
        <v>6.4754581190428926</v>
      </c>
      <c r="BF61" s="1">
        <f t="shared" si="54"/>
        <v>6.4740754433863383</v>
      </c>
      <c r="BG61" s="1">
        <f t="shared" si="54"/>
        <v>6.4715667083616273</v>
      </c>
      <c r="BH61" s="1">
        <f t="shared" si="54"/>
        <v>6.4670178943956378</v>
      </c>
      <c r="BI61" s="1">
        <f t="shared" si="54"/>
        <v>6.458779761535892</v>
      </c>
      <c r="BJ61" s="1">
        <f t="shared" si="54"/>
        <v>6.4438902735705321</v>
      </c>
      <c r="BK61" s="1">
        <f t="shared" si="54"/>
        <v>6.4170677808402381</v>
      </c>
      <c r="BL61" s="1">
        <f t="shared" si="50"/>
        <v>6.3689789592532824</v>
      </c>
      <c r="BN61" s="1">
        <f t="shared" si="10"/>
        <v>55573.5216</v>
      </c>
      <c r="BO61" s="1">
        <f t="shared" si="39"/>
        <v>0.66046237464636837</v>
      </c>
      <c r="BP61" s="1">
        <f t="shared" si="12"/>
        <v>1.525257740063076</v>
      </c>
      <c r="BQ61" s="1">
        <f t="shared" si="13"/>
        <v>2.3175755261542816</v>
      </c>
      <c r="BR61" s="1">
        <f t="shared" si="14"/>
        <v>-1.9319672079387239E-4</v>
      </c>
      <c r="BS61" s="1">
        <f t="shared" si="15"/>
        <v>-0.3345165443375383</v>
      </c>
    </row>
    <row r="62" spans="1:71" x14ac:dyDescent="0.2">
      <c r="A62" s="38" t="s">
        <v>109</v>
      </c>
      <c r="B62" s="44" t="s">
        <v>102</v>
      </c>
      <c r="C62" s="63">
        <v>28544.221000000001</v>
      </c>
      <c r="D62" s="63" t="s">
        <v>82</v>
      </c>
      <c r="E62" s="64">
        <f t="shared" si="17"/>
        <v>-24084.130776211085</v>
      </c>
      <c r="F62" s="1">
        <f t="shared" si="40"/>
        <v>-24084</v>
      </c>
      <c r="G62" s="1">
        <f t="shared" si="19"/>
        <v>-0.14988000000084867</v>
      </c>
      <c r="I62" s="1">
        <f t="shared" si="55"/>
        <v>-0.14988000000084867</v>
      </c>
      <c r="P62" s="1">
        <f t="shared" si="21"/>
        <v>-0.14434084843912215</v>
      </c>
      <c r="Q62" s="131">
        <f t="shared" si="22"/>
        <v>13525.721000000001</v>
      </c>
      <c r="S62" s="2">
        <v>0.1</v>
      </c>
      <c r="Z62" s="1">
        <f t="shared" si="23"/>
        <v>-24084</v>
      </c>
      <c r="AA62" s="1">
        <f t="shared" si="24"/>
        <v>-0.14269951262773187</v>
      </c>
      <c r="AB62" s="1">
        <f t="shared" si="25"/>
        <v>-0.15152133581223895</v>
      </c>
      <c r="AC62" s="1">
        <f t="shared" si="26"/>
        <v>-5.5391515617265186E-3</v>
      </c>
      <c r="AD62" s="1">
        <f t="shared" si="27"/>
        <v>-7.1804873731168006E-3</v>
      </c>
      <c r="AE62" s="1">
        <f t="shared" si="28"/>
        <v>5.1559398915489816E-6</v>
      </c>
      <c r="AF62" s="1">
        <f t="shared" si="29"/>
        <v>-5.5391515617265186E-3</v>
      </c>
      <c r="AG62" s="2"/>
      <c r="AH62" s="1">
        <f t="shared" si="30"/>
        <v>1.6413358113902953E-3</v>
      </c>
      <c r="AI62" s="1">
        <f t="shared" si="31"/>
        <v>0.76990243624061827</v>
      </c>
      <c r="AJ62" s="1">
        <f t="shared" si="32"/>
        <v>-0.49131449900988683</v>
      </c>
      <c r="AK62" s="1">
        <f t="shared" si="33"/>
        <v>-0.51186587624312008</v>
      </c>
      <c r="AL62" s="1">
        <f t="shared" si="34"/>
        <v>-1.993256888139969</v>
      </c>
      <c r="AM62" s="1">
        <f t="shared" si="35"/>
        <v>-1.5459186805031375</v>
      </c>
      <c r="AN62" s="1">
        <f t="shared" si="56"/>
        <v>-7.6563089118908589</v>
      </c>
      <c r="AO62" s="1">
        <f t="shared" si="56"/>
        <v>-7.6563060563236913</v>
      </c>
      <c r="AP62" s="1">
        <f t="shared" si="56"/>
        <v>-7.6562801490642691</v>
      </c>
      <c r="AQ62" s="1">
        <f t="shared" si="56"/>
        <v>-7.6560452572208071</v>
      </c>
      <c r="AR62" s="1">
        <f t="shared" si="56"/>
        <v>-7.6539279980651767</v>
      </c>
      <c r="AS62" s="1">
        <f t="shared" si="56"/>
        <v>-7.6357564143340246</v>
      </c>
      <c r="AT62" s="1">
        <f t="shared" si="56"/>
        <v>-7.5174439959245829</v>
      </c>
      <c r="AU62" s="1">
        <f t="shared" si="37"/>
        <v>-7.1060325271507887</v>
      </c>
      <c r="AW62" s="1">
        <v>0</v>
      </c>
      <c r="AX62" s="1">
        <f t="shared" si="43"/>
        <v>1.1625843594368426E-3</v>
      </c>
      <c r="AY62" s="1">
        <f t="shared" si="44"/>
        <v>-9.3068148097735434E-3</v>
      </c>
      <c r="AZ62" s="1">
        <f t="shared" si="45"/>
        <v>1.0469399169210386E-2</v>
      </c>
      <c r="BA62" s="1">
        <f t="shared" si="46"/>
        <v>1.1579381505031323</v>
      </c>
      <c r="BB62" s="1">
        <f t="shared" si="47"/>
        <v>0.36759185407840922</v>
      </c>
      <c r="BC62" s="1">
        <f t="shared" si="48"/>
        <v>1.2855158400893494</v>
      </c>
      <c r="BD62" s="1">
        <f t="shared" si="49"/>
        <v>0.74883941426731582</v>
      </c>
      <c r="BE62" s="1">
        <f t="shared" ref="BE62:BK67" si="57">$BL62+$AB$7*SIN(BF62)</f>
        <v>7.0390183559513995</v>
      </c>
      <c r="BF62" s="1">
        <f t="shared" si="57"/>
        <v>7.0376237933364747</v>
      </c>
      <c r="BG62" s="1">
        <f t="shared" si="57"/>
        <v>7.034218928242205</v>
      </c>
      <c r="BH62" s="1">
        <f t="shared" si="57"/>
        <v>7.0259508929096777</v>
      </c>
      <c r="BI62" s="1">
        <f t="shared" si="57"/>
        <v>7.0061291282335665</v>
      </c>
      <c r="BJ62" s="1">
        <f t="shared" si="57"/>
        <v>6.9599512360979947</v>
      </c>
      <c r="BK62" s="1">
        <f t="shared" si="57"/>
        <v>6.8583721952649048</v>
      </c>
      <c r="BL62" s="1">
        <f t="shared" si="50"/>
        <v>6.654660172923653</v>
      </c>
      <c r="BN62" s="1">
        <f t="shared" si="10"/>
        <v>56146.561600000001</v>
      </c>
      <c r="BO62" s="1">
        <f t="shared" si="39"/>
        <v>0.25181822468226794</v>
      </c>
      <c r="BP62" s="1">
        <f t="shared" si="12"/>
        <v>1.1579381505031323</v>
      </c>
      <c r="BQ62" s="1">
        <f t="shared" si="13"/>
        <v>1.8139493747722812</v>
      </c>
      <c r="BR62" s="1">
        <f t="shared" si="14"/>
        <v>-1.0976302935303945E-3</v>
      </c>
      <c r="BS62" s="1">
        <f t="shared" si="15"/>
        <v>-1.9005265267609606</v>
      </c>
    </row>
    <row r="63" spans="1:71" x14ac:dyDescent="0.2">
      <c r="A63" s="38" t="s">
        <v>110</v>
      </c>
      <c r="B63" s="44" t="s">
        <v>102</v>
      </c>
      <c r="C63" s="63">
        <v>33504.523000000001</v>
      </c>
      <c r="D63" s="63" t="s">
        <v>82</v>
      </c>
      <c r="E63" s="64">
        <f t="shared" si="17"/>
        <v>-19756.071652938714</v>
      </c>
      <c r="F63" s="1">
        <f t="shared" si="40"/>
        <v>-19756</v>
      </c>
      <c r="G63" s="1">
        <f t="shared" si="19"/>
        <v>-8.2119999999122228E-2</v>
      </c>
      <c r="I63" s="1">
        <f t="shared" si="55"/>
        <v>-8.2119999999122228E-2</v>
      </c>
      <c r="P63" s="1">
        <f t="shared" si="21"/>
        <v>-6.8357490035019425E-2</v>
      </c>
      <c r="Q63" s="131">
        <f t="shared" si="22"/>
        <v>18486.023000000001</v>
      </c>
      <c r="S63" s="2">
        <v>0.1</v>
      </c>
      <c r="Z63" s="1">
        <f t="shared" si="23"/>
        <v>-19756</v>
      </c>
      <c r="AA63" s="1">
        <f t="shared" si="24"/>
        <v>-7.4582302051535598E-2</v>
      </c>
      <c r="AB63" s="1">
        <f t="shared" si="25"/>
        <v>-7.5895187982606055E-2</v>
      </c>
      <c r="AC63" s="1">
        <f t="shared" si="26"/>
        <v>-1.3762509964102804E-2</v>
      </c>
      <c r="AD63" s="1">
        <f t="shared" si="27"/>
        <v>-7.5376979475866301E-3</v>
      </c>
      <c r="AE63" s="1">
        <f t="shared" si="28"/>
        <v>5.6816890349051699E-6</v>
      </c>
      <c r="AF63" s="1">
        <f t="shared" si="29"/>
        <v>-1.3762509964102804E-2</v>
      </c>
      <c r="AG63" s="2"/>
      <c r="AH63" s="1">
        <f t="shared" si="30"/>
        <v>-6.2248120165161744E-3</v>
      </c>
      <c r="AI63" s="1">
        <f t="shared" si="31"/>
        <v>0.52851083213873773</v>
      </c>
      <c r="AJ63" s="1">
        <f t="shared" si="32"/>
        <v>-0.78728730266574087</v>
      </c>
      <c r="AK63" s="1">
        <f t="shared" si="33"/>
        <v>0.30438385091793935</v>
      </c>
      <c r="AL63" s="1">
        <f t="shared" si="34"/>
        <v>2.5683311055640705</v>
      </c>
      <c r="AM63" s="1">
        <f t="shared" si="35"/>
        <v>3.3927378899501384</v>
      </c>
      <c r="AN63" s="1">
        <f t="shared" si="56"/>
        <v>-4.1564185546251604</v>
      </c>
      <c r="AO63" s="1">
        <f t="shared" si="56"/>
        <v>-4.1566746114263839</v>
      </c>
      <c r="AP63" s="1">
        <f t="shared" si="56"/>
        <v>-4.1558103433032372</v>
      </c>
      <c r="AQ63" s="1">
        <f t="shared" si="56"/>
        <v>-4.1587323451649922</v>
      </c>
      <c r="AR63" s="1">
        <f t="shared" si="56"/>
        <v>-4.1489079340957966</v>
      </c>
      <c r="AS63" s="1">
        <f t="shared" si="56"/>
        <v>-4.1825863004625985</v>
      </c>
      <c r="AT63" s="1">
        <f t="shared" si="56"/>
        <v>-4.0737302644040723</v>
      </c>
      <c r="AU63" s="1">
        <f t="shared" si="37"/>
        <v>-4.6331759416200553</v>
      </c>
      <c r="AW63" s="1">
        <v>500</v>
      </c>
      <c r="AX63" s="1">
        <f t="shared" si="43"/>
        <v>-7.8226328209888008E-3</v>
      </c>
      <c r="AY63" s="1">
        <f t="shared" si="44"/>
        <v>-1.3938245033257579E-2</v>
      </c>
      <c r="AZ63" s="1">
        <f t="shared" si="45"/>
        <v>6.1156122122687792E-3</v>
      </c>
      <c r="BA63" s="1">
        <f t="shared" si="46"/>
        <v>0.87422964955745031</v>
      </c>
      <c r="BB63" s="1">
        <f t="shared" si="47"/>
        <v>-0.1344806953403179</v>
      </c>
      <c r="BC63" s="1">
        <f t="shared" si="48"/>
        <v>1.7968234702076893</v>
      </c>
      <c r="BD63" s="1">
        <f t="shared" si="49"/>
        <v>1.2560559970126839</v>
      </c>
      <c r="BE63" s="1">
        <f t="shared" si="57"/>
        <v>7.4581298018078526</v>
      </c>
      <c r="BF63" s="1">
        <f t="shared" si="57"/>
        <v>7.4580459542582185</v>
      </c>
      <c r="BG63" s="1">
        <f t="shared" si="57"/>
        <v>7.4576587414768865</v>
      </c>
      <c r="BH63" s="1">
        <f t="shared" si="57"/>
        <v>7.4558751979327615</v>
      </c>
      <c r="BI63" s="1">
        <f t="shared" si="57"/>
        <v>7.4477557179597884</v>
      </c>
      <c r="BJ63" s="1">
        <f t="shared" si="57"/>
        <v>7.4125729345276197</v>
      </c>
      <c r="BK63" s="1">
        <f t="shared" si="57"/>
        <v>7.2831636731114111</v>
      </c>
      <c r="BL63" s="1">
        <f t="shared" si="50"/>
        <v>6.9403413865940244</v>
      </c>
      <c r="BN63" s="1">
        <f t="shared" si="10"/>
        <v>56719.601600000002</v>
      </c>
      <c r="BO63" s="1">
        <f t="shared" si="39"/>
        <v>-9.2125790000265564E-2</v>
      </c>
      <c r="BP63" s="1">
        <f t="shared" si="12"/>
        <v>0.87422964955745031</v>
      </c>
      <c r="BQ63" s="1">
        <f t="shared" si="13"/>
        <v>1.0596033993449652</v>
      </c>
      <c r="BR63" s="1">
        <f t="shared" si="14"/>
        <v>-1.2914693418587238E-3</v>
      </c>
      <c r="BS63" s="1">
        <f t="shared" si="15"/>
        <v>-2.2361552493294568</v>
      </c>
    </row>
    <row r="64" spans="1:71" x14ac:dyDescent="0.2">
      <c r="A64" s="38" t="s">
        <v>110</v>
      </c>
      <c r="B64" s="44" t="s">
        <v>102</v>
      </c>
      <c r="C64" s="63">
        <v>33504.525999999998</v>
      </c>
      <c r="D64" s="63" t="s">
        <v>82</v>
      </c>
      <c r="E64" s="64">
        <f t="shared" si="17"/>
        <v>-19756.069035320401</v>
      </c>
      <c r="F64" s="1">
        <f t="shared" si="40"/>
        <v>-19756</v>
      </c>
      <c r="G64" s="1">
        <f t="shared" si="19"/>
        <v>-7.9120000002149027E-2</v>
      </c>
      <c r="I64" s="1">
        <f t="shared" si="55"/>
        <v>-7.9120000002149027E-2</v>
      </c>
      <c r="P64" s="1">
        <f t="shared" si="21"/>
        <v>-6.8357490035019425E-2</v>
      </c>
      <c r="Q64" s="131">
        <f t="shared" si="22"/>
        <v>18486.025999999998</v>
      </c>
      <c r="S64" s="2">
        <v>0.1</v>
      </c>
      <c r="Z64" s="1">
        <f t="shared" si="23"/>
        <v>-19756</v>
      </c>
      <c r="AA64" s="1">
        <f t="shared" si="24"/>
        <v>-7.4582302051535598E-2</v>
      </c>
      <c r="AB64" s="1">
        <f t="shared" si="25"/>
        <v>-7.2895187985632853E-2</v>
      </c>
      <c r="AC64" s="1">
        <f t="shared" si="26"/>
        <v>-1.0762509967129602E-2</v>
      </c>
      <c r="AD64" s="1">
        <f t="shared" si="27"/>
        <v>-4.5376979506134285E-3</v>
      </c>
      <c r="AE64" s="1">
        <f t="shared" si="28"/>
        <v>2.0590702691001307E-6</v>
      </c>
      <c r="AF64" s="1">
        <f t="shared" si="29"/>
        <v>-1.0762509967129602E-2</v>
      </c>
      <c r="AG64" s="2"/>
      <c r="AH64" s="1">
        <f t="shared" si="30"/>
        <v>-6.2248120165161744E-3</v>
      </c>
      <c r="AI64" s="1">
        <f t="shared" si="31"/>
        <v>0.52851083213873773</v>
      </c>
      <c r="AJ64" s="1">
        <f t="shared" si="32"/>
        <v>-0.78728730266574087</v>
      </c>
      <c r="AK64" s="1">
        <f t="shared" si="33"/>
        <v>0.30438385091793935</v>
      </c>
      <c r="AL64" s="1">
        <f t="shared" si="34"/>
        <v>2.5683311055640705</v>
      </c>
      <c r="AM64" s="1">
        <f t="shared" si="35"/>
        <v>3.3927378899501384</v>
      </c>
      <c r="AN64" s="1">
        <f t="shared" si="56"/>
        <v>-4.1564185546251604</v>
      </c>
      <c r="AO64" s="1">
        <f t="shared" si="56"/>
        <v>-4.1566746114263839</v>
      </c>
      <c r="AP64" s="1">
        <f t="shared" si="56"/>
        <v>-4.1558103433032372</v>
      </c>
      <c r="AQ64" s="1">
        <f t="shared" si="56"/>
        <v>-4.1587323451649922</v>
      </c>
      <c r="AR64" s="1">
        <f t="shared" si="56"/>
        <v>-4.1489079340957966</v>
      </c>
      <c r="AS64" s="1">
        <f t="shared" si="56"/>
        <v>-4.1825863004625985</v>
      </c>
      <c r="AT64" s="1">
        <f t="shared" si="56"/>
        <v>-4.0737302644040723</v>
      </c>
      <c r="AU64" s="1">
        <f t="shared" si="37"/>
        <v>-4.6331759416200553</v>
      </c>
      <c r="AW64" s="1">
        <v>1000</v>
      </c>
      <c r="AX64" s="1">
        <f t="shared" si="43"/>
        <v>-1.6945410902292072E-2</v>
      </c>
      <c r="AY64" s="1">
        <f t="shared" si="44"/>
        <v>-1.8872100710997434E-2</v>
      </c>
      <c r="AZ64" s="1">
        <f t="shared" si="45"/>
        <v>1.9266898087053634E-3</v>
      </c>
      <c r="BA64" s="1">
        <f t="shared" si="46"/>
        <v>0.71222851025527212</v>
      </c>
      <c r="BB64" s="1">
        <f t="shared" si="47"/>
        <v>-0.43251010289943864</v>
      </c>
      <c r="BC64" s="1">
        <f t="shared" si="48"/>
        <v>2.1092089795943219</v>
      </c>
      <c r="BD64" s="1">
        <f t="shared" si="49"/>
        <v>1.762064157938704</v>
      </c>
      <c r="BE64" s="1">
        <f t="shared" si="57"/>
        <v>7.785929042575054</v>
      </c>
      <c r="BF64" s="1">
        <f t="shared" si="57"/>
        <v>7.7859290271742871</v>
      </c>
      <c r="BG64" s="1">
        <f t="shared" si="57"/>
        <v>7.7859286236128247</v>
      </c>
      <c r="BH64" s="1">
        <f t="shared" si="57"/>
        <v>7.7859180495461642</v>
      </c>
      <c r="BI64" s="1">
        <f t="shared" si="57"/>
        <v>7.7856415713342191</v>
      </c>
      <c r="BJ64" s="1">
        <f t="shared" si="57"/>
        <v>7.7787718352674347</v>
      </c>
      <c r="BK64" s="1">
        <f t="shared" si="57"/>
        <v>7.6801659090183367</v>
      </c>
      <c r="BL64" s="1">
        <f t="shared" si="50"/>
        <v>7.2260226002643959</v>
      </c>
      <c r="BN64" s="1">
        <f t="shared" si="10"/>
        <v>57292.641600000003</v>
      </c>
      <c r="BO64" s="1">
        <f t="shared" si="39"/>
        <v>-0.29629036949782289</v>
      </c>
      <c r="BP64" s="1">
        <f t="shared" si="12"/>
        <v>0.71222851025527212</v>
      </c>
      <c r="BQ64" s="1">
        <f t="shared" si="13"/>
        <v>0.33382219145483305</v>
      </c>
      <c r="BR64" s="1">
        <f t="shared" si="14"/>
        <v>-1.1914215777447934E-3</v>
      </c>
      <c r="BS64" s="1">
        <f t="shared" si="15"/>
        <v>-2.0629243985025592</v>
      </c>
    </row>
    <row r="65" spans="1:71" x14ac:dyDescent="0.2">
      <c r="A65" s="38" t="s">
        <v>110</v>
      </c>
      <c r="B65" s="44" t="s">
        <v>102</v>
      </c>
      <c r="C65" s="63">
        <v>33558.387000000002</v>
      </c>
      <c r="D65" s="63" t="s">
        <v>82</v>
      </c>
      <c r="E65" s="64">
        <f t="shared" si="17"/>
        <v>-19709.073188608123</v>
      </c>
      <c r="F65" s="1">
        <f t="shared" si="40"/>
        <v>-19709</v>
      </c>
      <c r="G65" s="1">
        <f t="shared" si="19"/>
        <v>-8.3879999998316634E-2</v>
      </c>
      <c r="I65" s="1">
        <f t="shared" si="55"/>
        <v>-8.3879999998316634E-2</v>
      </c>
      <c r="P65" s="1">
        <f t="shared" si="21"/>
        <v>-6.7656719747769573E-2</v>
      </c>
      <c r="Q65" s="131">
        <f t="shared" si="22"/>
        <v>18539.887000000002</v>
      </c>
      <c r="S65" s="2">
        <v>0.1</v>
      </c>
      <c r="Z65" s="1">
        <f t="shared" si="23"/>
        <v>-19709</v>
      </c>
      <c r="AA65" s="1">
        <f t="shared" si="24"/>
        <v>-7.4126890967580794E-2</v>
      </c>
      <c r="AB65" s="1">
        <f t="shared" si="25"/>
        <v>-7.7409828778505413E-2</v>
      </c>
      <c r="AC65" s="1">
        <f t="shared" si="26"/>
        <v>-1.6223280250547062E-2</v>
      </c>
      <c r="AD65" s="1">
        <f t="shared" si="27"/>
        <v>-9.7531090307358403E-3</v>
      </c>
      <c r="AE65" s="1">
        <f t="shared" si="28"/>
        <v>9.5123135765421007E-6</v>
      </c>
      <c r="AF65" s="1">
        <f t="shared" si="29"/>
        <v>-1.6223280250547062E-2</v>
      </c>
      <c r="AG65" s="2"/>
      <c r="AH65" s="1">
        <f t="shared" si="30"/>
        <v>-6.4701712198112207E-3</v>
      </c>
      <c r="AI65" s="1">
        <f t="shared" si="31"/>
        <v>0.52455181678487994</v>
      </c>
      <c r="AJ65" s="1">
        <f t="shared" si="32"/>
        <v>-0.79532151537761431</v>
      </c>
      <c r="AK65" s="1">
        <f t="shared" si="33"/>
        <v>0.29816201835173695</v>
      </c>
      <c r="AL65" s="1">
        <f t="shared" si="34"/>
        <v>2.5814718757043229</v>
      </c>
      <c r="AM65" s="1">
        <f t="shared" si="35"/>
        <v>3.4768131943256471</v>
      </c>
      <c r="AN65" s="1">
        <f t="shared" si="56"/>
        <v>-4.1357616658658118</v>
      </c>
      <c r="AO65" s="1">
        <f t="shared" si="56"/>
        <v>-4.1360827823373567</v>
      </c>
      <c r="AP65" s="1">
        <f t="shared" si="56"/>
        <v>-4.1350336041180684</v>
      </c>
      <c r="AQ65" s="1">
        <f t="shared" si="56"/>
        <v>-4.1384678641780832</v>
      </c>
      <c r="AR65" s="1">
        <f t="shared" si="56"/>
        <v>-4.1272930582179681</v>
      </c>
      <c r="AS65" s="1">
        <f t="shared" si="56"/>
        <v>-4.1643948747989556</v>
      </c>
      <c r="AT65" s="1">
        <f t="shared" si="56"/>
        <v>-4.0482703363383221</v>
      </c>
      <c r="AU65" s="1">
        <f t="shared" si="37"/>
        <v>-4.6063219075350403</v>
      </c>
      <c r="AW65" s="1">
        <v>1500</v>
      </c>
      <c r="AX65" s="1">
        <f t="shared" si="43"/>
        <v>-2.5873690946177044E-2</v>
      </c>
      <c r="AY65" s="1">
        <f t="shared" si="44"/>
        <v>-2.4108381842993104E-2</v>
      </c>
      <c r="AZ65" s="1">
        <f t="shared" si="45"/>
        <v>-1.7653091031839406E-3</v>
      </c>
      <c r="BA65" s="1">
        <f t="shared" si="46"/>
        <v>0.61421939634930056</v>
      </c>
      <c r="BB65" s="1">
        <f t="shared" si="47"/>
        <v>-0.61846268936579085</v>
      </c>
      <c r="BC65" s="1">
        <f t="shared" si="48"/>
        <v>2.3287189566239315</v>
      </c>
      <c r="BD65" s="1">
        <f t="shared" si="49"/>
        <v>2.3234120256952182</v>
      </c>
      <c r="BE65" s="1">
        <f t="shared" si="57"/>
        <v>8.0609340337751973</v>
      </c>
      <c r="BF65" s="1">
        <f t="shared" si="57"/>
        <v>8.0609344809622332</v>
      </c>
      <c r="BG65" s="1">
        <f t="shared" si="57"/>
        <v>8.06093060299205</v>
      </c>
      <c r="BH65" s="1">
        <f t="shared" si="57"/>
        <v>8.0609642300566939</v>
      </c>
      <c r="BI65" s="1">
        <f t="shared" si="57"/>
        <v>8.0606724601457653</v>
      </c>
      <c r="BJ65" s="1">
        <f t="shared" si="57"/>
        <v>8.0631906850004356</v>
      </c>
      <c r="BK65" s="1">
        <f t="shared" si="57"/>
        <v>8.0403551990388955</v>
      </c>
      <c r="BL65" s="1">
        <f t="shared" si="50"/>
        <v>7.5117038139347674</v>
      </c>
      <c r="BN65" s="1">
        <f t="shared" si="10"/>
        <v>57865.681600000004</v>
      </c>
      <c r="BO65" s="1">
        <f t="shared" si="39"/>
        <v>-0.42367689800627145</v>
      </c>
      <c r="BP65" s="1">
        <f t="shared" si="12"/>
        <v>0.61421939634930056</v>
      </c>
      <c r="BQ65" s="1">
        <f t="shared" si="13"/>
        <v>-0.30586104247678975</v>
      </c>
      <c r="BR65" s="1">
        <f t="shared" si="14"/>
        <v>-1.034176647692656E-3</v>
      </c>
      <c r="BS65" s="1">
        <f t="shared" si="15"/>
        <v>-1.7906577140604318</v>
      </c>
    </row>
    <row r="66" spans="1:71" x14ac:dyDescent="0.2">
      <c r="A66" s="38" t="s">
        <v>110</v>
      </c>
      <c r="B66" s="44" t="s">
        <v>102</v>
      </c>
      <c r="C66" s="63">
        <v>33888.463000000003</v>
      </c>
      <c r="D66" s="63" t="s">
        <v>82</v>
      </c>
      <c r="E66" s="64">
        <f t="shared" si="17"/>
        <v>-19421.068860812506</v>
      </c>
      <c r="F66" s="1">
        <f t="shared" si="40"/>
        <v>-19421</v>
      </c>
      <c r="G66" s="1">
        <f t="shared" si="19"/>
        <v>-7.8919999999925494E-2</v>
      </c>
      <c r="I66" s="1">
        <f t="shared" si="55"/>
        <v>-7.8919999999925494E-2</v>
      </c>
      <c r="P66" s="1">
        <f t="shared" si="21"/>
        <v>-6.342099400325335E-2</v>
      </c>
      <c r="Q66" s="131">
        <f t="shared" si="22"/>
        <v>18869.963000000003</v>
      </c>
      <c r="S66" s="2">
        <v>0.1</v>
      </c>
      <c r="Z66" s="1">
        <f t="shared" si="23"/>
        <v>-19421</v>
      </c>
      <c r="AA66" s="1">
        <f t="shared" si="24"/>
        <v>-7.1297210298472746E-2</v>
      </c>
      <c r="AB66" s="1">
        <f t="shared" si="25"/>
        <v>-7.1043783704706098E-2</v>
      </c>
      <c r="AC66" s="1">
        <f t="shared" si="26"/>
        <v>-1.5499005996672144E-2</v>
      </c>
      <c r="AD66" s="1">
        <f t="shared" si="27"/>
        <v>-7.6227897014527479E-3</v>
      </c>
      <c r="AE66" s="1">
        <f t="shared" si="28"/>
        <v>5.8106922832574076E-6</v>
      </c>
      <c r="AF66" s="1">
        <f t="shared" si="29"/>
        <v>-1.5499005996672144E-2</v>
      </c>
      <c r="AG66" s="2"/>
      <c r="AH66" s="1">
        <f t="shared" si="30"/>
        <v>-7.8762162952194011E-3</v>
      </c>
      <c r="AI66" s="1">
        <f t="shared" si="31"/>
        <v>0.50311885683724633</v>
      </c>
      <c r="AJ66" s="1">
        <f t="shared" si="32"/>
        <v>-0.83939931732312434</v>
      </c>
      <c r="AK66" s="1">
        <f t="shared" si="33"/>
        <v>0.26088444506987174</v>
      </c>
      <c r="AL66" s="1">
        <f t="shared" si="34"/>
        <v>2.6581111879296628</v>
      </c>
      <c r="AM66" s="1">
        <f t="shared" si="35"/>
        <v>4.0557672923594019</v>
      </c>
      <c r="AN66" s="1">
        <f t="shared" si="56"/>
        <v>-4.0122373110049301</v>
      </c>
      <c r="AO66" s="1">
        <f t="shared" si="56"/>
        <v>-4.0132153249964899</v>
      </c>
      <c r="AP66" s="1">
        <f t="shared" si="56"/>
        <v>-4.0105118651711935</v>
      </c>
      <c r="AQ66" s="1">
        <f t="shared" si="56"/>
        <v>-4.018006189077397</v>
      </c>
      <c r="AR66" s="1">
        <f t="shared" si="56"/>
        <v>-3.9973914059396924</v>
      </c>
      <c r="AS66" s="1">
        <f t="shared" si="56"/>
        <v>-4.0553887319983044</v>
      </c>
      <c r="AT66" s="1">
        <f t="shared" si="56"/>
        <v>-3.9009888730873894</v>
      </c>
      <c r="AU66" s="1">
        <f t="shared" si="37"/>
        <v>-4.4417695284609069</v>
      </c>
      <c r="AW66" s="1">
        <v>2000</v>
      </c>
      <c r="AX66" s="1">
        <f>AB$3+AB$4*AW66+AB$5*AW66^2+AZ66</f>
        <v>-3.4561188596973838E-2</v>
      </c>
      <c r="AY66" s="1">
        <f t="shared" si="44"/>
        <v>-2.9647088429244593E-2</v>
      </c>
      <c r="AZ66" s="1">
        <f>$AB$6*($AB$11/BA66*BB66+$AB$12)</f>
        <v>-4.9141001677292431E-3</v>
      </c>
      <c r="BA66" s="1">
        <f t="shared" si="46"/>
        <v>0.5508597124856065</v>
      </c>
      <c r="BB66" s="1">
        <f>SIN(BC66+RADIANS($AB$9))</f>
        <v>-0.7424231036583725</v>
      </c>
      <c r="BC66" s="1">
        <f>2*ATAN(BD66)</f>
        <v>2.4986141812270812</v>
      </c>
      <c r="BD66" s="1">
        <f>SQRT((1+$AB$7)/(1-$AB$7))*TAN(BE66/2)</f>
        <v>3.0026152324360087</v>
      </c>
      <c r="BE66" s="1">
        <f t="shared" si="57"/>
        <v>8.3029799554933348</v>
      </c>
      <c r="BF66" s="1">
        <f t="shared" si="57"/>
        <v>8.3029190326195526</v>
      </c>
      <c r="BG66" s="1">
        <f t="shared" si="57"/>
        <v>8.3031690945573153</v>
      </c>
      <c r="BH66" s="1">
        <f t="shared" si="57"/>
        <v>8.3021418704804049</v>
      </c>
      <c r="BI66" s="1">
        <f t="shared" si="57"/>
        <v>8.3063477058459956</v>
      </c>
      <c r="BJ66" s="1">
        <f t="shared" si="57"/>
        <v>8.2888874907797039</v>
      </c>
      <c r="BK66" s="1">
        <f t="shared" si="57"/>
        <v>8.3576919038568036</v>
      </c>
      <c r="BL66" s="1">
        <f t="shared" si="50"/>
        <v>7.797385027605138</v>
      </c>
      <c r="BN66" s="1">
        <f t="shared" si="10"/>
        <v>58438.721600000004</v>
      </c>
      <c r="BO66" s="1">
        <f t="shared" si="39"/>
        <v>-0.50859578592966359</v>
      </c>
      <c r="BP66" s="1">
        <f t="shared" si="12"/>
        <v>0.5508597124856065</v>
      </c>
      <c r="BQ66" s="1">
        <f t="shared" si="13"/>
        <v>-0.8514269809327677</v>
      </c>
      <c r="BR66" s="1">
        <f t="shared" si="14"/>
        <v>-8.7254804686030677E-4</v>
      </c>
      <c r="BS66" s="1">
        <f t="shared" si="15"/>
        <v>-1.5108007848414571</v>
      </c>
    </row>
    <row r="67" spans="1:71" x14ac:dyDescent="0.2">
      <c r="A67" s="38" t="s">
        <v>111</v>
      </c>
      <c r="B67" s="44" t="s">
        <v>102</v>
      </c>
      <c r="C67" s="63">
        <v>34272.406000000003</v>
      </c>
      <c r="D67" s="63" t="s">
        <v>82</v>
      </c>
      <c r="E67" s="64">
        <f t="shared" si="17"/>
        <v>-19086.063451067988</v>
      </c>
      <c r="F67" s="1">
        <f t="shared" si="40"/>
        <v>-19086</v>
      </c>
      <c r="G67" s="1">
        <f t="shared" si="19"/>
        <v>-7.2719999996479601E-2</v>
      </c>
      <c r="I67" s="1">
        <f t="shared" si="55"/>
        <v>-7.2719999996479601E-2</v>
      </c>
      <c r="P67" s="1">
        <f t="shared" si="21"/>
        <v>-5.8620256757902695E-2</v>
      </c>
      <c r="Q67" s="131">
        <f t="shared" si="22"/>
        <v>19253.906000000003</v>
      </c>
      <c r="S67" s="2">
        <v>0.1</v>
      </c>
      <c r="Z67" s="1">
        <f t="shared" si="23"/>
        <v>-19086</v>
      </c>
      <c r="AA67" s="1">
        <f t="shared" si="24"/>
        <v>-6.7925838604936867E-2</v>
      </c>
      <c r="AB67" s="1">
        <f t="shared" si="25"/>
        <v>-6.3414418149445428E-2</v>
      </c>
      <c r="AC67" s="1">
        <f t="shared" si="26"/>
        <v>-1.4099743238576906E-2</v>
      </c>
      <c r="AD67" s="1">
        <f t="shared" si="27"/>
        <v>-4.7941613915427339E-3</v>
      </c>
      <c r="AE67" s="1">
        <f t="shared" si="28"/>
        <v>2.2983983448158962E-6</v>
      </c>
      <c r="AF67" s="1">
        <f t="shared" si="29"/>
        <v>-1.4099743238576906E-2</v>
      </c>
      <c r="AG67" s="2"/>
      <c r="AH67" s="1">
        <f t="shared" si="30"/>
        <v>-9.3055818470341757E-3</v>
      </c>
      <c r="AI67" s="1">
        <f t="shared" si="31"/>
        <v>0.48336133114424762</v>
      </c>
      <c r="AJ67" s="1">
        <f t="shared" si="32"/>
        <v>-0.88122341634321955</v>
      </c>
      <c r="AK67" s="1">
        <f t="shared" si="33"/>
        <v>0.21917127994583629</v>
      </c>
      <c r="AL67" s="1">
        <f t="shared" si="34"/>
        <v>2.7403782264572798</v>
      </c>
      <c r="AM67" s="1">
        <f t="shared" si="35"/>
        <v>4.9178164463842338</v>
      </c>
      <c r="AN67" s="1">
        <f t="shared" si="56"/>
        <v>-3.8740913552936687</v>
      </c>
      <c r="AO67" s="1">
        <f t="shared" si="56"/>
        <v>-3.8764355483389323</v>
      </c>
      <c r="AP67" s="1">
        <f t="shared" si="56"/>
        <v>-3.8708198123592243</v>
      </c>
      <c r="AQ67" s="1">
        <f t="shared" si="56"/>
        <v>-3.8843208598047134</v>
      </c>
      <c r="AR67" s="1">
        <f t="shared" si="56"/>
        <v>-3.8521322250575629</v>
      </c>
      <c r="AS67" s="1">
        <f t="shared" si="56"/>
        <v>-3.9305217381173225</v>
      </c>
      <c r="AT67" s="1">
        <f t="shared" si="56"/>
        <v>-3.7479993325752745</v>
      </c>
      <c r="AU67" s="1">
        <f t="shared" si="37"/>
        <v>-4.2503631153017585</v>
      </c>
      <c r="AW67" s="1">
        <v>2500</v>
      </c>
      <c r="AX67" s="1">
        <f>AB$3+AB$4*AW67+AB$5*AW67^2+AZ67</f>
        <v>-4.302519145123946E-2</v>
      </c>
      <c r="AY67" s="1">
        <f t="shared" si="44"/>
        <v>-3.5488220469751891E-2</v>
      </c>
      <c r="AZ67" s="1">
        <f>$AB$6*($AB$11/BA67*BB67+$AB$12)</f>
        <v>-7.5369709814875696E-3</v>
      </c>
      <c r="BA67" s="1">
        <f t="shared" si="46"/>
        <v>0.50810133265969304</v>
      </c>
      <c r="BB67" s="1">
        <f>SIN(BC67+RADIANS($AB$9))</f>
        <v>-0.82905351150647399</v>
      </c>
      <c r="BC67" s="1">
        <f>2*ATAN(BD67)</f>
        <v>2.6393469767713422</v>
      </c>
      <c r="BD67" s="1">
        <f>SQRT((1+$AB$7)/(1-$AB$7))*TAN(BE67/2)</f>
        <v>3.8980532520909561</v>
      </c>
      <c r="BE67" s="1">
        <f t="shared" si="57"/>
        <v>8.5234154268451405</v>
      </c>
      <c r="BF67" s="1">
        <f t="shared" si="57"/>
        <v>8.5226485493381929</v>
      </c>
      <c r="BG67" s="1">
        <f t="shared" si="57"/>
        <v>8.5248497006039639</v>
      </c>
      <c r="BH67" s="1">
        <f t="shared" si="57"/>
        <v>8.5185152309402934</v>
      </c>
      <c r="BI67" s="1">
        <f t="shared" si="57"/>
        <v>8.5366101503036322</v>
      </c>
      <c r="BJ67" s="1">
        <f t="shared" si="57"/>
        <v>8.4837563858238969</v>
      </c>
      <c r="BK67" s="1">
        <f t="shared" si="57"/>
        <v>8.6296100231365802</v>
      </c>
      <c r="BL67" s="1">
        <f t="shared" si="50"/>
        <v>8.0830662412755103</v>
      </c>
      <c r="BN67" s="1">
        <f>C$7+AW67*C$8</f>
        <v>59011.761599999998</v>
      </c>
      <c r="BO67" s="1">
        <f t="shared" si="39"/>
        <v>-0.56794181132650612</v>
      </c>
      <c r="BP67" s="1">
        <f>1+AB$7*COS(BC67)</f>
        <v>0.50810133265969304</v>
      </c>
      <c r="BQ67" s="1">
        <f>AB$13*(BO67/BP67+AB$12)</f>
        <v>-1.3058709080224453</v>
      </c>
    </row>
    <row r="68" spans="1:71" x14ac:dyDescent="0.2">
      <c r="A68" s="38" t="s">
        <v>111</v>
      </c>
      <c r="B68" s="44" t="s">
        <v>102</v>
      </c>
      <c r="C68" s="63">
        <v>34272.406000000003</v>
      </c>
      <c r="D68" s="63" t="s">
        <v>82</v>
      </c>
      <c r="E68" s="64">
        <f t="shared" si="17"/>
        <v>-19086.063451067988</v>
      </c>
      <c r="F68" s="1">
        <f t="shared" si="40"/>
        <v>-19086</v>
      </c>
      <c r="G68" s="1">
        <f t="shared" si="19"/>
        <v>-7.2719999996479601E-2</v>
      </c>
      <c r="I68" s="1">
        <f t="shared" si="55"/>
        <v>-7.2719999996479601E-2</v>
      </c>
      <c r="P68" s="1">
        <f t="shared" si="21"/>
        <v>-5.8620256757902695E-2</v>
      </c>
      <c r="Q68" s="131">
        <f t="shared" si="22"/>
        <v>19253.906000000003</v>
      </c>
      <c r="S68" s="2">
        <v>0.1</v>
      </c>
      <c r="Z68" s="1">
        <f t="shared" si="23"/>
        <v>-19086</v>
      </c>
      <c r="AA68" s="1">
        <f t="shared" si="24"/>
        <v>-6.7925838604936867E-2</v>
      </c>
      <c r="AB68" s="1">
        <f t="shared" si="25"/>
        <v>-6.3414418149445428E-2</v>
      </c>
      <c r="AC68" s="1">
        <f t="shared" si="26"/>
        <v>-1.4099743238576906E-2</v>
      </c>
      <c r="AD68" s="1">
        <f t="shared" si="27"/>
        <v>-4.7941613915427339E-3</v>
      </c>
      <c r="AE68" s="1">
        <f t="shared" si="28"/>
        <v>2.2983983448158962E-6</v>
      </c>
      <c r="AF68" s="1">
        <f t="shared" si="29"/>
        <v>-1.4099743238576906E-2</v>
      </c>
      <c r="AG68" s="2"/>
      <c r="AH68" s="1">
        <f t="shared" si="30"/>
        <v>-9.3055818470341757E-3</v>
      </c>
      <c r="AI68" s="1">
        <f t="shared" si="31"/>
        <v>0.48336133114424762</v>
      </c>
      <c r="AJ68" s="1">
        <f t="shared" si="32"/>
        <v>-0.88122341634321955</v>
      </c>
      <c r="AK68" s="1">
        <f t="shared" si="33"/>
        <v>0.21917127994583629</v>
      </c>
      <c r="AL68" s="1">
        <f t="shared" si="34"/>
        <v>2.7403782264572798</v>
      </c>
      <c r="AM68" s="1">
        <f t="shared" si="35"/>
        <v>4.9178164463842338</v>
      </c>
      <c r="AN68" s="1">
        <f t="shared" si="56"/>
        <v>-3.8740913552936687</v>
      </c>
      <c r="AO68" s="1">
        <f t="shared" si="56"/>
        <v>-3.8764355483389323</v>
      </c>
      <c r="AP68" s="1">
        <f t="shared" si="56"/>
        <v>-3.8708198123592243</v>
      </c>
      <c r="AQ68" s="1">
        <f t="shared" si="56"/>
        <v>-3.8843208598047134</v>
      </c>
      <c r="AR68" s="1">
        <f t="shared" si="56"/>
        <v>-3.8521322250575629</v>
      </c>
      <c r="AS68" s="1">
        <f t="shared" si="56"/>
        <v>-3.9305217381173225</v>
      </c>
      <c r="AT68" s="1">
        <f t="shared" si="56"/>
        <v>-3.7479993325752745</v>
      </c>
      <c r="AU68" s="1">
        <f t="shared" si="37"/>
        <v>-4.2503631153017585</v>
      </c>
    </row>
    <row r="69" spans="1:71" x14ac:dyDescent="0.2">
      <c r="A69" s="38" t="s">
        <v>111</v>
      </c>
      <c r="B69" s="44" t="s">
        <v>102</v>
      </c>
      <c r="C69" s="63">
        <v>34303.35</v>
      </c>
      <c r="D69" s="63" t="s">
        <v>82</v>
      </c>
      <c r="E69" s="64">
        <f t="shared" si="17"/>
        <v>-19059.063590674301</v>
      </c>
      <c r="F69" s="1">
        <f t="shared" si="40"/>
        <v>-19059</v>
      </c>
      <c r="G69" s="1">
        <f t="shared" si="19"/>
        <v>-7.2879999999713618E-2</v>
      </c>
      <c r="I69" s="1">
        <f t="shared" si="55"/>
        <v>-7.2879999999713618E-2</v>
      </c>
      <c r="P69" s="1">
        <f t="shared" si="21"/>
        <v>-5.8239243479266178E-2</v>
      </c>
      <c r="Q69" s="131">
        <f t="shared" si="22"/>
        <v>19284.849999999999</v>
      </c>
      <c r="S69" s="2">
        <v>0.1</v>
      </c>
      <c r="Z69" s="1">
        <f t="shared" si="23"/>
        <v>-19059</v>
      </c>
      <c r="AA69" s="1">
        <f t="shared" si="24"/>
        <v>-6.7650543741930691E-2</v>
      </c>
      <c r="AB69" s="1">
        <f t="shared" si="25"/>
        <v>-6.3468699737049106E-2</v>
      </c>
      <c r="AC69" s="1">
        <f t="shared" si="26"/>
        <v>-1.464075652044744E-2</v>
      </c>
      <c r="AD69" s="1">
        <f t="shared" si="27"/>
        <v>-5.2294562577829273E-3</v>
      </c>
      <c r="AE69" s="1">
        <f t="shared" si="28"/>
        <v>2.734721275206502E-6</v>
      </c>
      <c r="AF69" s="1">
        <f t="shared" si="29"/>
        <v>-1.464075652044744E-2</v>
      </c>
      <c r="AG69" s="2"/>
      <c r="AH69" s="1">
        <f t="shared" si="30"/>
        <v>-9.4113002626645108E-3</v>
      </c>
      <c r="AI69" s="1">
        <f t="shared" si="31"/>
        <v>0.48197665455485006</v>
      </c>
      <c r="AJ69" s="1">
        <f t="shared" si="32"/>
        <v>-0.88421455388020864</v>
      </c>
      <c r="AK69" s="1">
        <f t="shared" si="33"/>
        <v>0.21587815471685562</v>
      </c>
      <c r="AL69" s="1">
        <f t="shared" si="34"/>
        <v>2.7467438107031268</v>
      </c>
      <c r="AM69" s="1">
        <f t="shared" si="35"/>
        <v>4.9992497068433055</v>
      </c>
      <c r="AN69" s="1">
        <f t="shared" si="56"/>
        <v>-3.8631756606235994</v>
      </c>
      <c r="AO69" s="1">
        <f t="shared" si="56"/>
        <v>-3.8656537551184798</v>
      </c>
      <c r="AP69" s="1">
        <f t="shared" si="56"/>
        <v>-3.8597745496061155</v>
      </c>
      <c r="AQ69" s="1">
        <f t="shared" si="56"/>
        <v>-3.8737729537034147</v>
      </c>
      <c r="AR69" s="1">
        <f t="shared" si="56"/>
        <v>-3.8407190800587858</v>
      </c>
      <c r="AS69" s="1">
        <f t="shared" si="56"/>
        <v>-3.9204228179151501</v>
      </c>
      <c r="AT69" s="1">
        <f t="shared" si="56"/>
        <v>-3.7364914020081184</v>
      </c>
      <c r="AU69" s="1">
        <f t="shared" si="37"/>
        <v>-4.234936329763558</v>
      </c>
    </row>
    <row r="70" spans="1:71" x14ac:dyDescent="0.2">
      <c r="A70" s="38" t="s">
        <v>112</v>
      </c>
      <c r="B70" s="44" t="s">
        <v>102</v>
      </c>
      <c r="C70" s="63">
        <v>35019.665999999997</v>
      </c>
      <c r="D70" s="63" t="s">
        <v>82</v>
      </c>
      <c r="E70" s="64">
        <f t="shared" si="17"/>
        <v>-18434.049630043282</v>
      </c>
      <c r="F70" s="1">
        <f t="shared" si="40"/>
        <v>-18434</v>
      </c>
      <c r="G70" s="1">
        <f t="shared" si="19"/>
        <v>-5.6880000003729947E-2</v>
      </c>
      <c r="I70" s="1">
        <f t="shared" si="55"/>
        <v>-5.6880000003729947E-2</v>
      </c>
      <c r="P70" s="1">
        <f t="shared" si="21"/>
        <v>-4.9665968404194627E-2</v>
      </c>
      <c r="Q70" s="131">
        <f t="shared" si="22"/>
        <v>20001.165999999997</v>
      </c>
      <c r="S70" s="2">
        <v>0.1</v>
      </c>
      <c r="Z70" s="1">
        <f t="shared" si="23"/>
        <v>-18434</v>
      </c>
      <c r="AA70" s="1">
        <f t="shared" si="24"/>
        <v>-6.113559191494311E-2</v>
      </c>
      <c r="AB70" s="1">
        <f t="shared" si="25"/>
        <v>-4.5410376492981464E-2</v>
      </c>
      <c r="AC70" s="1">
        <f t="shared" si="26"/>
        <v>-7.2140315995353199E-3</v>
      </c>
      <c r="AD70" s="1">
        <f t="shared" si="27"/>
        <v>4.2555919112131635E-3</v>
      </c>
      <c r="AE70" s="1">
        <f t="shared" si="28"/>
        <v>1.8110062514782907E-6</v>
      </c>
      <c r="AF70" s="1">
        <f t="shared" si="29"/>
        <v>-7.2140315995353199E-3</v>
      </c>
      <c r="AG70" s="2"/>
      <c r="AH70" s="1">
        <f t="shared" si="30"/>
        <v>-1.1469623510748482E-2</v>
      </c>
      <c r="AI70" s="1">
        <f t="shared" si="31"/>
        <v>0.45707536641559143</v>
      </c>
      <c r="AJ70" s="1">
        <f t="shared" si="32"/>
        <v>-0.94037077639314515</v>
      </c>
      <c r="AK70" s="1">
        <f t="shared" si="33"/>
        <v>0.14207183520098371</v>
      </c>
      <c r="AL70" s="1">
        <f t="shared" si="34"/>
        <v>2.8856527940593302</v>
      </c>
      <c r="AM70" s="1">
        <f t="shared" si="35"/>
        <v>7.7716324861954584</v>
      </c>
      <c r="AN70" s="1">
        <f t="shared" si="56"/>
        <v>-3.6178037326357138</v>
      </c>
      <c r="AO70" s="1">
        <f t="shared" si="56"/>
        <v>-3.6233574490699096</v>
      </c>
      <c r="AP70" s="1">
        <f t="shared" si="56"/>
        <v>-3.6122225281841573</v>
      </c>
      <c r="AQ70" s="1">
        <f t="shared" si="56"/>
        <v>-3.6346131824689101</v>
      </c>
      <c r="AR70" s="1">
        <f t="shared" si="56"/>
        <v>-3.5898452441759878</v>
      </c>
      <c r="AS70" s="1">
        <f t="shared" si="56"/>
        <v>-3.6804579932713248</v>
      </c>
      <c r="AT70" s="1">
        <f t="shared" si="56"/>
        <v>-3.5009807975107723</v>
      </c>
      <c r="AU70" s="1">
        <f t="shared" si="37"/>
        <v>-3.8778348126755944</v>
      </c>
    </row>
    <row r="71" spans="1:71" x14ac:dyDescent="0.2">
      <c r="A71" s="38" t="s">
        <v>112</v>
      </c>
      <c r="B71" s="44" t="s">
        <v>102</v>
      </c>
      <c r="C71" s="63">
        <v>35034.572</v>
      </c>
      <c r="D71" s="63" t="s">
        <v>82</v>
      </c>
      <c r="E71" s="64">
        <f t="shared" si="17"/>
        <v>-18421.043557168785</v>
      </c>
      <c r="F71" s="1">
        <f t="shared" si="40"/>
        <v>-18421</v>
      </c>
      <c r="G71" s="1">
        <f t="shared" si="19"/>
        <v>-4.9920000004931353E-2</v>
      </c>
      <c r="I71" s="1">
        <f t="shared" si="55"/>
        <v>-4.9920000004931353E-2</v>
      </c>
      <c r="P71" s="1">
        <f t="shared" si="21"/>
        <v>-4.9492660916068354E-2</v>
      </c>
      <c r="Q71" s="131">
        <f t="shared" si="22"/>
        <v>20016.072</v>
      </c>
      <c r="S71" s="2">
        <v>0.1</v>
      </c>
      <c r="Z71" s="1">
        <f t="shared" si="23"/>
        <v>-18421</v>
      </c>
      <c r="AA71" s="1">
        <f t="shared" si="24"/>
        <v>-6.0997249803503684E-2</v>
      </c>
      <c r="AB71" s="1">
        <f t="shared" si="25"/>
        <v>-3.8415411117496023E-2</v>
      </c>
      <c r="AC71" s="1">
        <f t="shared" si="26"/>
        <v>-4.2733908886299909E-4</v>
      </c>
      <c r="AD71" s="1">
        <f t="shared" si="27"/>
        <v>1.1077249798572331E-2</v>
      </c>
      <c r="AE71" s="1">
        <f t="shared" si="28"/>
        <v>1.2270546309997075E-5</v>
      </c>
      <c r="AF71" s="1">
        <f t="shared" si="29"/>
        <v>-4.2733908886299909E-4</v>
      </c>
      <c r="AG71" s="2"/>
      <c r="AH71" s="1">
        <f t="shared" si="30"/>
        <v>-1.1504588887435331E-2</v>
      </c>
      <c r="AI71" s="1">
        <f t="shared" si="31"/>
        <v>0.45668738111881679</v>
      </c>
      <c r="AJ71" s="1">
        <f t="shared" si="32"/>
        <v>-0.94130105309279788</v>
      </c>
      <c r="AK71" s="1">
        <f t="shared" si="33"/>
        <v>0.1405808033645066</v>
      </c>
      <c r="AL71" s="1">
        <f t="shared" si="34"/>
        <v>2.8883981075654392</v>
      </c>
      <c r="AM71" s="1">
        <f t="shared" si="35"/>
        <v>7.8568200542593711</v>
      </c>
      <c r="AN71" s="1">
        <f t="shared" ref="AN71:AT80" si="58">$AU71+$AB$7*SIN(AO71)</f>
        <v>-3.6128303773711514</v>
      </c>
      <c r="AO71" s="1">
        <f t="shared" si="58"/>
        <v>-3.6184286968012267</v>
      </c>
      <c r="AP71" s="1">
        <f t="shared" si="58"/>
        <v>-3.6072328485870693</v>
      </c>
      <c r="AQ71" s="1">
        <f t="shared" si="58"/>
        <v>-3.6296880849172455</v>
      </c>
      <c r="AR71" s="1">
        <f t="shared" si="58"/>
        <v>-3.5849028887634473</v>
      </c>
      <c r="AS71" s="1">
        <f t="shared" si="58"/>
        <v>-3.6753061160815919</v>
      </c>
      <c r="AT71" s="1">
        <f t="shared" si="58"/>
        <v>-3.4966522794824346</v>
      </c>
      <c r="AU71" s="1">
        <f t="shared" si="37"/>
        <v>-3.870407101120164</v>
      </c>
    </row>
    <row r="72" spans="1:71" x14ac:dyDescent="0.2">
      <c r="A72" s="38" t="s">
        <v>112</v>
      </c>
      <c r="B72" s="44" t="s">
        <v>102</v>
      </c>
      <c r="C72" s="63">
        <v>35097.597999999998</v>
      </c>
      <c r="D72" s="63" t="s">
        <v>82</v>
      </c>
      <c r="E72" s="64">
        <f t="shared" si="17"/>
        <v>-18366.050886500074</v>
      </c>
      <c r="F72" s="1">
        <f t="shared" si="40"/>
        <v>-18366</v>
      </c>
      <c r="G72" s="1">
        <f t="shared" si="19"/>
        <v>-5.8320000003732275E-2</v>
      </c>
      <c r="I72" s="1">
        <f t="shared" si="55"/>
        <v>-5.8320000003732275E-2</v>
      </c>
      <c r="P72" s="1">
        <f t="shared" si="21"/>
        <v>-4.8761699070239528E-2</v>
      </c>
      <c r="Q72" s="131">
        <f t="shared" si="22"/>
        <v>20079.097999999998</v>
      </c>
      <c r="S72" s="2">
        <v>0.1</v>
      </c>
      <c r="Z72" s="1">
        <f t="shared" si="23"/>
        <v>-18366</v>
      </c>
      <c r="AA72" s="1">
        <f t="shared" si="24"/>
        <v>-6.0410711233701994E-2</v>
      </c>
      <c r="AB72" s="1">
        <f t="shared" si="25"/>
        <v>-4.6670987840269809E-2</v>
      </c>
      <c r="AC72" s="1">
        <f t="shared" si="26"/>
        <v>-9.5583009334927471E-3</v>
      </c>
      <c r="AD72" s="1">
        <f t="shared" si="27"/>
        <v>2.0907112299697189E-3</v>
      </c>
      <c r="AE72" s="1">
        <f t="shared" si="28"/>
        <v>4.3710734471214954E-7</v>
      </c>
      <c r="AF72" s="1">
        <f t="shared" si="29"/>
        <v>-9.5583009334927471E-3</v>
      </c>
      <c r="AG72" s="2"/>
      <c r="AH72" s="1">
        <f t="shared" si="30"/>
        <v>-1.1649012163462463E-2</v>
      </c>
      <c r="AI72" s="1">
        <f t="shared" si="31"/>
        <v>0.45509845553965911</v>
      </c>
      <c r="AJ72" s="1">
        <f t="shared" si="32"/>
        <v>-0.94514072532736837</v>
      </c>
      <c r="AK72" s="1">
        <f t="shared" si="33"/>
        <v>0.13429024891955096</v>
      </c>
      <c r="AL72" s="1">
        <f t="shared" si="34"/>
        <v>2.899959222262789</v>
      </c>
      <c r="AM72" s="1">
        <f t="shared" si="35"/>
        <v>8.2366888854300946</v>
      </c>
      <c r="AN72" s="1">
        <f t="shared" si="58"/>
        <v>-3.591840798923756</v>
      </c>
      <c r="AO72" s="1">
        <f t="shared" si="58"/>
        <v>-3.5976099893240465</v>
      </c>
      <c r="AP72" s="1">
        <f t="shared" si="58"/>
        <v>-3.5861916795778788</v>
      </c>
      <c r="AQ72" s="1">
        <f t="shared" si="58"/>
        <v>-3.6088529592975771</v>
      </c>
      <c r="AR72" s="1">
        <f t="shared" si="58"/>
        <v>-3.5641150377690831</v>
      </c>
      <c r="AS72" s="1">
        <f t="shared" si="58"/>
        <v>-3.6534298900529234</v>
      </c>
      <c r="AT72" s="1">
        <f t="shared" si="58"/>
        <v>-3.4785654254524059</v>
      </c>
      <c r="AU72" s="1">
        <f t="shared" si="37"/>
        <v>-3.8389821676164235</v>
      </c>
    </row>
    <row r="73" spans="1:71" x14ac:dyDescent="0.2">
      <c r="A73" s="38" t="s">
        <v>113</v>
      </c>
      <c r="B73" s="44" t="s">
        <v>102</v>
      </c>
      <c r="C73" s="63">
        <v>35332.540999999997</v>
      </c>
      <c r="D73" s="63" t="s">
        <v>82</v>
      </c>
      <c r="E73" s="64">
        <f t="shared" si="17"/>
        <v>-18161.053853134166</v>
      </c>
      <c r="F73" s="1">
        <f t="shared" si="40"/>
        <v>-18161</v>
      </c>
      <c r="G73" s="1">
        <f t="shared" si="19"/>
        <v>-6.1720000005152542E-2</v>
      </c>
      <c r="I73" s="1">
        <f t="shared" si="55"/>
        <v>-6.1720000005152542E-2</v>
      </c>
      <c r="P73" s="1">
        <f t="shared" si="21"/>
        <v>-4.6069443471028648E-2</v>
      </c>
      <c r="Q73" s="131">
        <f t="shared" si="22"/>
        <v>20314.040999999997</v>
      </c>
      <c r="S73" s="2">
        <v>0.1</v>
      </c>
      <c r="Z73" s="1">
        <f t="shared" si="23"/>
        <v>-18161</v>
      </c>
      <c r="AA73" s="1">
        <f t="shared" si="24"/>
        <v>-5.8206996124201965E-2</v>
      </c>
      <c r="AB73" s="1">
        <f t="shared" si="25"/>
        <v>-4.9582447351979225E-2</v>
      </c>
      <c r="AC73" s="1">
        <f t="shared" si="26"/>
        <v>-1.5650556534123894E-2</v>
      </c>
      <c r="AD73" s="1">
        <f t="shared" si="27"/>
        <v>-3.513003880950577E-3</v>
      </c>
      <c r="AE73" s="1">
        <f t="shared" si="28"/>
        <v>1.2341196267573817E-6</v>
      </c>
      <c r="AF73" s="1">
        <f t="shared" si="29"/>
        <v>-1.5650556534123894E-2</v>
      </c>
      <c r="AG73" s="2"/>
      <c r="AH73" s="1">
        <f t="shared" si="30"/>
        <v>-1.2137552653173313E-2</v>
      </c>
      <c r="AI73" s="1">
        <f t="shared" si="31"/>
        <v>0.44989802769680942</v>
      </c>
      <c r="AJ73" s="1">
        <f t="shared" si="32"/>
        <v>-0.95813239366856073</v>
      </c>
      <c r="AK73" s="1">
        <f t="shared" si="33"/>
        <v>0.11108278074607064</v>
      </c>
      <c r="AL73" s="1">
        <f t="shared" si="34"/>
        <v>2.9423408108967672</v>
      </c>
      <c r="AM73" s="1">
        <f t="shared" si="35"/>
        <v>10.004317690610796</v>
      </c>
      <c r="AN73" s="1">
        <f t="shared" si="58"/>
        <v>-3.5143046126568112</v>
      </c>
      <c r="AO73" s="1">
        <f t="shared" si="58"/>
        <v>-3.5204141752701714</v>
      </c>
      <c r="AP73" s="1">
        <f t="shared" si="58"/>
        <v>-3.5087238697745931</v>
      </c>
      <c r="AQ73" s="1">
        <f t="shared" si="58"/>
        <v>-3.5311403184183736</v>
      </c>
      <c r="AR73" s="1">
        <f t="shared" si="58"/>
        <v>-3.4883251906235944</v>
      </c>
      <c r="AS73" s="1">
        <f t="shared" si="58"/>
        <v>-3.5707645892376894</v>
      </c>
      <c r="AT73" s="1">
        <f t="shared" si="58"/>
        <v>-3.4141767042304165</v>
      </c>
      <c r="AU73" s="1">
        <f t="shared" si="37"/>
        <v>-3.7218528700115714</v>
      </c>
    </row>
    <row r="74" spans="1:71" x14ac:dyDescent="0.2">
      <c r="A74" s="38" t="s">
        <v>113</v>
      </c>
      <c r="B74" s="44" t="s">
        <v>102</v>
      </c>
      <c r="C74" s="63">
        <v>35332.548999999999</v>
      </c>
      <c r="D74" s="63" t="s">
        <v>82</v>
      </c>
      <c r="E74" s="64">
        <f t="shared" si="17"/>
        <v>-18161.046872818653</v>
      </c>
      <c r="F74" s="1">
        <f t="shared" si="40"/>
        <v>-18161</v>
      </c>
      <c r="G74" s="1">
        <f t="shared" si="19"/>
        <v>-5.3720000003522728E-2</v>
      </c>
      <c r="I74" s="1">
        <f t="shared" si="55"/>
        <v>-5.3720000003522728E-2</v>
      </c>
      <c r="P74" s="1">
        <f t="shared" si="21"/>
        <v>-4.6069443471028648E-2</v>
      </c>
      <c r="Q74" s="131">
        <f t="shared" si="22"/>
        <v>20314.048999999999</v>
      </c>
      <c r="S74" s="2">
        <v>0.1</v>
      </c>
      <c r="Z74" s="1">
        <f t="shared" si="23"/>
        <v>-18161</v>
      </c>
      <c r="AA74" s="1">
        <f t="shared" si="24"/>
        <v>-5.8206996124201965E-2</v>
      </c>
      <c r="AB74" s="1">
        <f t="shared" si="25"/>
        <v>-4.1582447350349411E-2</v>
      </c>
      <c r="AC74" s="1">
        <f t="shared" si="26"/>
        <v>-7.6505565324940794E-3</v>
      </c>
      <c r="AD74" s="1">
        <f t="shared" si="27"/>
        <v>4.4869961206792375E-3</v>
      </c>
      <c r="AE74" s="1">
        <f t="shared" si="28"/>
        <v>2.0133134186990529E-6</v>
      </c>
      <c r="AF74" s="1">
        <f t="shared" si="29"/>
        <v>-7.6505565324940794E-3</v>
      </c>
      <c r="AG74" s="2"/>
      <c r="AH74" s="1">
        <f t="shared" si="30"/>
        <v>-1.2137552653173313E-2</v>
      </c>
      <c r="AI74" s="1">
        <f t="shared" si="31"/>
        <v>0.44989802769680942</v>
      </c>
      <c r="AJ74" s="1">
        <f t="shared" si="32"/>
        <v>-0.95813239366856073</v>
      </c>
      <c r="AK74" s="1">
        <f t="shared" si="33"/>
        <v>0.11108278074607064</v>
      </c>
      <c r="AL74" s="1">
        <f t="shared" si="34"/>
        <v>2.9423408108967672</v>
      </c>
      <c r="AM74" s="1">
        <f t="shared" si="35"/>
        <v>10.004317690610796</v>
      </c>
      <c r="AN74" s="1">
        <f t="shared" si="58"/>
        <v>-3.5143046126568112</v>
      </c>
      <c r="AO74" s="1">
        <f t="shared" si="58"/>
        <v>-3.5204141752701714</v>
      </c>
      <c r="AP74" s="1">
        <f t="shared" si="58"/>
        <v>-3.5087238697745931</v>
      </c>
      <c r="AQ74" s="1">
        <f t="shared" si="58"/>
        <v>-3.5311403184183736</v>
      </c>
      <c r="AR74" s="1">
        <f t="shared" si="58"/>
        <v>-3.4883251906235944</v>
      </c>
      <c r="AS74" s="1">
        <f t="shared" si="58"/>
        <v>-3.5707645892376894</v>
      </c>
      <c r="AT74" s="1">
        <f t="shared" si="58"/>
        <v>-3.4141767042304165</v>
      </c>
      <c r="AU74" s="1">
        <f t="shared" si="37"/>
        <v>-3.7218528700115714</v>
      </c>
    </row>
    <row r="75" spans="1:71" x14ac:dyDescent="0.2">
      <c r="A75" s="38" t="s">
        <v>113</v>
      </c>
      <c r="B75" s="44" t="s">
        <v>102</v>
      </c>
      <c r="C75" s="63">
        <v>35370.362999999998</v>
      </c>
      <c r="D75" s="63" t="s">
        <v>82</v>
      </c>
      <c r="E75" s="64">
        <f t="shared" si="17"/>
        <v>-18128.052666480529</v>
      </c>
      <c r="F75" s="1">
        <f t="shared" si="40"/>
        <v>-18128</v>
      </c>
      <c r="G75" s="1">
        <f t="shared" si="19"/>
        <v>-6.0360000003129244E-2</v>
      </c>
      <c r="I75" s="1">
        <f t="shared" si="55"/>
        <v>-6.0360000003129244E-2</v>
      </c>
      <c r="P75" s="1">
        <f t="shared" si="21"/>
        <v>-4.5640806483361857E-2</v>
      </c>
      <c r="Q75" s="131">
        <f t="shared" si="22"/>
        <v>20351.862999999998</v>
      </c>
      <c r="S75" s="2">
        <v>0.1</v>
      </c>
      <c r="Z75" s="1">
        <f t="shared" si="23"/>
        <v>-18128</v>
      </c>
      <c r="AA75" s="1">
        <f t="shared" si="24"/>
        <v>-5.7849706837267083E-2</v>
      </c>
      <c r="AB75" s="1">
        <f t="shared" si="25"/>
        <v>-4.8151099649224018E-2</v>
      </c>
      <c r="AC75" s="1">
        <f t="shared" si="26"/>
        <v>-1.4719193519767387E-2</v>
      </c>
      <c r="AD75" s="1">
        <f t="shared" si="27"/>
        <v>-2.5102931658621611E-3</v>
      </c>
      <c r="AE75" s="1">
        <f t="shared" si="28"/>
        <v>6.3015717785742721E-7</v>
      </c>
      <c r="AF75" s="1">
        <f t="shared" si="29"/>
        <v>-1.4719193519767387E-2</v>
      </c>
      <c r="AG75" s="2"/>
      <c r="AH75" s="1">
        <f t="shared" si="30"/>
        <v>-1.2208900353905225E-2</v>
      </c>
      <c r="AI75" s="1">
        <f t="shared" si="31"/>
        <v>0.44916330115689762</v>
      </c>
      <c r="AJ75" s="1">
        <f t="shared" si="32"/>
        <v>-0.96003661675089047</v>
      </c>
      <c r="AK75" s="1">
        <f t="shared" si="33"/>
        <v>0.10738014396420416</v>
      </c>
      <c r="AL75" s="1">
        <f t="shared" si="34"/>
        <v>2.9490671125863845</v>
      </c>
      <c r="AM75" s="1">
        <f t="shared" si="35"/>
        <v>10.356124643032459</v>
      </c>
      <c r="AN75" s="1">
        <f t="shared" si="58"/>
        <v>-3.5019200760380236</v>
      </c>
      <c r="AO75" s="1">
        <f t="shared" si="58"/>
        <v>-3.5080350417347823</v>
      </c>
      <c r="AP75" s="1">
        <f t="shared" si="58"/>
        <v>-3.496389812809146</v>
      </c>
      <c r="AQ75" s="1">
        <f t="shared" si="58"/>
        <v>-3.5186117324680537</v>
      </c>
      <c r="AR75" s="1">
        <f t="shared" si="58"/>
        <v>-3.4763646010175404</v>
      </c>
      <c r="AS75" s="1">
        <f t="shared" si="58"/>
        <v>-3.5572955318679669</v>
      </c>
      <c r="AT75" s="1">
        <f t="shared" si="58"/>
        <v>-3.4042254347541312</v>
      </c>
      <c r="AU75" s="1">
        <f t="shared" si="37"/>
        <v>-3.7029979099093264</v>
      </c>
    </row>
    <row r="76" spans="1:71" x14ac:dyDescent="0.2">
      <c r="A76" s="38" t="s">
        <v>113</v>
      </c>
      <c r="B76" s="44" t="s">
        <v>102</v>
      </c>
      <c r="C76" s="63">
        <v>35370.364999999998</v>
      </c>
      <c r="D76" s="63" t="s">
        <v>82</v>
      </c>
      <c r="E76" s="64">
        <f t="shared" si="17"/>
        <v>-18128.050921401649</v>
      </c>
      <c r="F76" s="1">
        <f t="shared" si="40"/>
        <v>-18128</v>
      </c>
      <c r="G76" s="1">
        <f t="shared" si="19"/>
        <v>-5.836000000272179E-2</v>
      </c>
      <c r="I76" s="1">
        <f t="shared" si="55"/>
        <v>-5.836000000272179E-2</v>
      </c>
      <c r="P76" s="1">
        <f t="shared" si="21"/>
        <v>-4.5640806483361857E-2</v>
      </c>
      <c r="Q76" s="131">
        <f t="shared" si="22"/>
        <v>20351.864999999998</v>
      </c>
      <c r="S76" s="2">
        <v>0.1</v>
      </c>
      <c r="Z76" s="1">
        <f t="shared" si="23"/>
        <v>-18128</v>
      </c>
      <c r="AA76" s="1">
        <f t="shared" si="24"/>
        <v>-5.7849706837267083E-2</v>
      </c>
      <c r="AB76" s="1">
        <f t="shared" si="25"/>
        <v>-4.6151099648816564E-2</v>
      </c>
      <c r="AC76" s="1">
        <f t="shared" si="26"/>
        <v>-1.2719193519359934E-2</v>
      </c>
      <c r="AD76" s="1">
        <f t="shared" si="27"/>
        <v>-5.1029316545470743E-4</v>
      </c>
      <c r="AE76" s="1">
        <f t="shared" si="28"/>
        <v>2.6039911470978544E-8</v>
      </c>
      <c r="AF76" s="1">
        <f t="shared" si="29"/>
        <v>-1.2719193519359934E-2</v>
      </c>
      <c r="AG76" s="2"/>
      <c r="AH76" s="1">
        <f t="shared" si="30"/>
        <v>-1.2208900353905225E-2</v>
      </c>
      <c r="AI76" s="1">
        <f t="shared" si="31"/>
        <v>0.44916330115689762</v>
      </c>
      <c r="AJ76" s="1">
        <f t="shared" si="32"/>
        <v>-0.96003661675089047</v>
      </c>
      <c r="AK76" s="1">
        <f t="shared" si="33"/>
        <v>0.10738014396420416</v>
      </c>
      <c r="AL76" s="1">
        <f t="shared" si="34"/>
        <v>2.9490671125863845</v>
      </c>
      <c r="AM76" s="1">
        <f t="shared" si="35"/>
        <v>10.356124643032459</v>
      </c>
      <c r="AN76" s="1">
        <f t="shared" si="58"/>
        <v>-3.5019200760380236</v>
      </c>
      <c r="AO76" s="1">
        <f t="shared" si="58"/>
        <v>-3.5080350417347823</v>
      </c>
      <c r="AP76" s="1">
        <f t="shared" si="58"/>
        <v>-3.496389812809146</v>
      </c>
      <c r="AQ76" s="1">
        <f t="shared" si="58"/>
        <v>-3.5186117324680537</v>
      </c>
      <c r="AR76" s="1">
        <f t="shared" si="58"/>
        <v>-3.4763646010175404</v>
      </c>
      <c r="AS76" s="1">
        <f t="shared" si="58"/>
        <v>-3.5572955318679669</v>
      </c>
      <c r="AT76" s="1">
        <f t="shared" si="58"/>
        <v>-3.4042254347541312</v>
      </c>
      <c r="AU76" s="1">
        <f t="shared" si="37"/>
        <v>-3.7029979099093264</v>
      </c>
    </row>
    <row r="77" spans="1:71" x14ac:dyDescent="0.2">
      <c r="A77" s="38" t="s">
        <v>112</v>
      </c>
      <c r="B77" s="44" t="s">
        <v>102</v>
      </c>
      <c r="C77" s="63">
        <v>35388.71</v>
      </c>
      <c r="D77" s="63" t="s">
        <v>82</v>
      </c>
      <c r="E77" s="64">
        <f t="shared" si="17"/>
        <v>-18112.044185397182</v>
      </c>
      <c r="F77" s="1">
        <f t="shared" si="40"/>
        <v>-18112</v>
      </c>
      <c r="G77" s="1">
        <f t="shared" si="19"/>
        <v>-5.0640000001294538E-2</v>
      </c>
      <c r="I77" s="1">
        <f t="shared" si="55"/>
        <v>-5.0640000001294538E-2</v>
      </c>
      <c r="P77" s="1">
        <f t="shared" si="21"/>
        <v>-4.5433456692453883E-2</v>
      </c>
      <c r="Q77" s="131">
        <f t="shared" si="22"/>
        <v>20370.21</v>
      </c>
      <c r="S77" s="2">
        <v>0.1</v>
      </c>
      <c r="Z77" s="1">
        <f t="shared" si="23"/>
        <v>-18112</v>
      </c>
      <c r="AA77" s="1">
        <f t="shared" si="24"/>
        <v>-5.767622516560416E-2</v>
      </c>
      <c r="AB77" s="1">
        <f t="shared" si="25"/>
        <v>-3.8397231528144261E-2</v>
      </c>
      <c r="AC77" s="1">
        <f t="shared" si="26"/>
        <v>-5.2065433088406554E-3</v>
      </c>
      <c r="AD77" s="1">
        <f t="shared" si="27"/>
        <v>7.0362251643096216E-3</v>
      </c>
      <c r="AE77" s="1">
        <f t="shared" si="28"/>
        <v>4.9508464562863963E-6</v>
      </c>
      <c r="AF77" s="1">
        <f t="shared" si="29"/>
        <v>-5.2065433088406554E-3</v>
      </c>
      <c r="AG77" s="2"/>
      <c r="AH77" s="1">
        <f t="shared" si="30"/>
        <v>-1.2242768473150279E-2</v>
      </c>
      <c r="AI77" s="1">
        <f t="shared" si="31"/>
        <v>0.44881697550325639</v>
      </c>
      <c r="AJ77" s="1">
        <f t="shared" si="32"/>
        <v>-0.96094179185297912</v>
      </c>
      <c r="AK77" s="1">
        <f t="shared" si="33"/>
        <v>0.10558805622210282</v>
      </c>
      <c r="AL77" s="1">
        <f t="shared" si="34"/>
        <v>2.9523194793533984</v>
      </c>
      <c r="AM77" s="1">
        <f t="shared" si="35"/>
        <v>10.535173394932245</v>
      </c>
      <c r="AN77" s="1">
        <f t="shared" si="58"/>
        <v>-3.4959245976277487</v>
      </c>
      <c r="AO77" s="1">
        <f t="shared" si="58"/>
        <v>-3.5020368608354064</v>
      </c>
      <c r="AP77" s="1">
        <f t="shared" si="58"/>
        <v>-3.4904227734414217</v>
      </c>
      <c r="AQ77" s="1">
        <f t="shared" si="58"/>
        <v>-3.5125346425963753</v>
      </c>
      <c r="AR77" s="1">
        <f t="shared" si="58"/>
        <v>-3.4705884507546383</v>
      </c>
      <c r="AS77" s="1">
        <f t="shared" si="58"/>
        <v>-3.5507494522941956</v>
      </c>
      <c r="AT77" s="1">
        <f t="shared" si="58"/>
        <v>-3.3994390068307543</v>
      </c>
      <c r="AU77" s="1">
        <f t="shared" si="37"/>
        <v>-3.6938561110718746</v>
      </c>
    </row>
    <row r="78" spans="1:71" x14ac:dyDescent="0.2">
      <c r="A78" s="38" t="s">
        <v>112</v>
      </c>
      <c r="B78" s="44" t="s">
        <v>102</v>
      </c>
      <c r="C78" s="63">
        <v>35726.81</v>
      </c>
      <c r="D78" s="63" t="s">
        <v>82</v>
      </c>
      <c r="E78" s="64">
        <f t="shared" si="17"/>
        <v>-17817.038601144774</v>
      </c>
      <c r="F78" s="1">
        <f t="shared" si="40"/>
        <v>-17817</v>
      </c>
      <c r="G78" s="1">
        <f t="shared" si="19"/>
        <v>-4.424000000290107E-2</v>
      </c>
      <c r="I78" s="1">
        <f t="shared" si="55"/>
        <v>-4.424000000290107E-2</v>
      </c>
      <c r="P78" s="1">
        <f t="shared" si="21"/>
        <v>-4.1665936969189216E-2</v>
      </c>
      <c r="Q78" s="131">
        <f t="shared" si="22"/>
        <v>20708.309999999998</v>
      </c>
      <c r="S78" s="2">
        <v>0.1</v>
      </c>
      <c r="Z78" s="1">
        <f t="shared" si="23"/>
        <v>-17817</v>
      </c>
      <c r="AA78" s="1">
        <f t="shared" si="24"/>
        <v>-5.4448965480619053E-2</v>
      </c>
      <c r="AB78" s="1">
        <f t="shared" si="25"/>
        <v>-3.1456971491471232E-2</v>
      </c>
      <c r="AC78" s="1">
        <f t="shared" si="26"/>
        <v>-2.5740630337118542E-3</v>
      </c>
      <c r="AD78" s="1">
        <f t="shared" si="27"/>
        <v>1.0208965477717984E-2</v>
      </c>
      <c r="AE78" s="1">
        <f t="shared" si="28"/>
        <v>1.0422297612523758E-5</v>
      </c>
      <c r="AF78" s="1">
        <f t="shared" si="29"/>
        <v>-2.5740630337118542E-3</v>
      </c>
      <c r="AG78" s="2"/>
      <c r="AH78" s="1">
        <f t="shared" si="30"/>
        <v>-1.2783028511429836E-2</v>
      </c>
      <c r="AI78" s="1">
        <f t="shared" si="31"/>
        <v>0.44354696645831515</v>
      </c>
      <c r="AJ78" s="1">
        <f t="shared" si="32"/>
        <v>-0.97559755609964016</v>
      </c>
      <c r="AK78" s="1">
        <f t="shared" si="33"/>
        <v>7.2880625493998291E-2</v>
      </c>
      <c r="AL78" s="1">
        <f t="shared" si="34"/>
        <v>3.0113604050997513</v>
      </c>
      <c r="AM78" s="1">
        <f t="shared" si="35"/>
        <v>15.335467858610645</v>
      </c>
      <c r="AN78" s="1">
        <f t="shared" si="58"/>
        <v>-3.386361698431164</v>
      </c>
      <c r="AO78" s="1">
        <f t="shared" si="58"/>
        <v>-3.3917729669562169</v>
      </c>
      <c r="AP78" s="1">
        <f t="shared" si="58"/>
        <v>-3.3818333729954011</v>
      </c>
      <c r="AQ78" s="1">
        <f t="shared" si="58"/>
        <v>-3.4001101459058098</v>
      </c>
      <c r="AR78" s="1">
        <f t="shared" si="58"/>
        <v>-3.3665662239270926</v>
      </c>
      <c r="AS78" s="1">
        <f t="shared" si="58"/>
        <v>-3.4283586757799562</v>
      </c>
      <c r="AT78" s="1">
        <f t="shared" si="58"/>
        <v>-3.3152086917542194</v>
      </c>
      <c r="AU78" s="1">
        <f t="shared" si="37"/>
        <v>-3.5253041950063562</v>
      </c>
    </row>
    <row r="79" spans="1:71" x14ac:dyDescent="0.2">
      <c r="A79" s="38" t="s">
        <v>113</v>
      </c>
      <c r="B79" s="44" t="s">
        <v>102</v>
      </c>
      <c r="C79" s="63">
        <v>36085.525999999998</v>
      </c>
      <c r="D79" s="63" t="s">
        <v>82</v>
      </c>
      <c r="E79" s="64">
        <f t="shared" si="17"/>
        <v>-17504.044743822422</v>
      </c>
      <c r="F79" s="1">
        <f t="shared" si="40"/>
        <v>-17504</v>
      </c>
      <c r="G79" s="1">
        <f t="shared" si="19"/>
        <v>-5.1279999999678694E-2</v>
      </c>
      <c r="I79" s="1">
        <f t="shared" si="55"/>
        <v>-5.1279999999678694E-2</v>
      </c>
      <c r="P79" s="1">
        <f t="shared" si="21"/>
        <v>-3.7783640233832294E-2</v>
      </c>
      <c r="Q79" s="131">
        <f t="shared" si="22"/>
        <v>21067.025999999998</v>
      </c>
      <c r="S79" s="2">
        <v>0.1</v>
      </c>
      <c r="Z79" s="1">
        <f t="shared" si="23"/>
        <v>-17504</v>
      </c>
      <c r="AA79" s="1">
        <f t="shared" si="24"/>
        <v>-5.0967689252494966E-2</v>
      </c>
      <c r="AB79" s="1">
        <f t="shared" si="25"/>
        <v>-3.8095950981016022E-2</v>
      </c>
      <c r="AC79" s="1">
        <f t="shared" si="26"/>
        <v>-1.34963597658464E-2</v>
      </c>
      <c r="AD79" s="1">
        <f t="shared" si="27"/>
        <v>-3.1231074718372775E-4</v>
      </c>
      <c r="AE79" s="1">
        <f t="shared" si="28"/>
        <v>9.7538002806458316E-9</v>
      </c>
      <c r="AF79" s="1">
        <f t="shared" si="29"/>
        <v>-1.34963597658464E-2</v>
      </c>
      <c r="AG79" s="2"/>
      <c r="AH79" s="1">
        <f t="shared" si="30"/>
        <v>-1.3184049018662675E-2</v>
      </c>
      <c r="AI79" s="1">
        <f t="shared" si="31"/>
        <v>0.44013279092568702</v>
      </c>
      <c r="AJ79" s="1">
        <f t="shared" si="32"/>
        <v>-0.98719367666085622</v>
      </c>
      <c r="AK79" s="1">
        <f t="shared" si="33"/>
        <v>3.8733348854434878E-2</v>
      </c>
      <c r="AL79" s="1">
        <f t="shared" si="34"/>
        <v>3.0725196152032148</v>
      </c>
      <c r="AM79" s="1">
        <f t="shared" si="35"/>
        <v>28.943344649191548</v>
      </c>
      <c r="AN79" s="1">
        <f t="shared" si="58"/>
        <v>-3.2717494904995026</v>
      </c>
      <c r="AO79" s="1">
        <f t="shared" si="58"/>
        <v>-3.2751280383304882</v>
      </c>
      <c r="AP79" s="1">
        <f t="shared" si="58"/>
        <v>-3.26905623856603</v>
      </c>
      <c r="AQ79" s="1">
        <f t="shared" si="58"/>
        <v>-3.2799717889824849</v>
      </c>
      <c r="AR79" s="1">
        <f t="shared" si="58"/>
        <v>-3.2603594084548084</v>
      </c>
      <c r="AS79" s="1">
        <f t="shared" si="58"/>
        <v>-3.2956357748776979</v>
      </c>
      <c r="AT79" s="1">
        <f t="shared" si="58"/>
        <v>-3.2322933812292538</v>
      </c>
      <c r="AU79" s="1">
        <f t="shared" si="37"/>
        <v>-3.3464677552487032</v>
      </c>
    </row>
    <row r="80" spans="1:71" x14ac:dyDescent="0.2">
      <c r="A80" s="38" t="s">
        <v>113</v>
      </c>
      <c r="B80" s="44" t="s">
        <v>102</v>
      </c>
      <c r="C80" s="63">
        <v>36085.527999999998</v>
      </c>
      <c r="D80" s="63" t="s">
        <v>82</v>
      </c>
      <c r="E80" s="64">
        <f t="shared" si="17"/>
        <v>-17504.042998743545</v>
      </c>
      <c r="F80" s="1">
        <f t="shared" si="40"/>
        <v>-17504</v>
      </c>
      <c r="G80" s="1">
        <f t="shared" si="19"/>
        <v>-4.927999999927124E-2</v>
      </c>
      <c r="I80" s="1">
        <f t="shared" si="55"/>
        <v>-4.927999999927124E-2</v>
      </c>
      <c r="P80" s="1">
        <f t="shared" si="21"/>
        <v>-3.7783640233832294E-2</v>
      </c>
      <c r="Q80" s="131">
        <f t="shared" si="22"/>
        <v>21067.027999999998</v>
      </c>
      <c r="S80" s="2">
        <v>0.1</v>
      </c>
      <c r="Z80" s="1">
        <f t="shared" si="23"/>
        <v>-17504</v>
      </c>
      <c r="AA80" s="1">
        <f t="shared" si="24"/>
        <v>-5.0967689252494966E-2</v>
      </c>
      <c r="AB80" s="1">
        <f t="shared" si="25"/>
        <v>-3.6095950980608568E-2</v>
      </c>
      <c r="AC80" s="1">
        <f t="shared" si="26"/>
        <v>-1.1496359765438946E-2</v>
      </c>
      <c r="AD80" s="1">
        <f t="shared" si="27"/>
        <v>1.6876892532237259E-3</v>
      </c>
      <c r="AE80" s="1">
        <f t="shared" si="28"/>
        <v>2.8482950154468573E-7</v>
      </c>
      <c r="AF80" s="1">
        <f t="shared" si="29"/>
        <v>-1.1496359765438946E-2</v>
      </c>
      <c r="AG80" s="2"/>
      <c r="AH80" s="1">
        <f t="shared" si="30"/>
        <v>-1.3184049018662675E-2</v>
      </c>
      <c r="AI80" s="1">
        <f t="shared" si="31"/>
        <v>0.44013279092568702</v>
      </c>
      <c r="AJ80" s="1">
        <f t="shared" si="32"/>
        <v>-0.98719367666085622</v>
      </c>
      <c r="AK80" s="1">
        <f t="shared" si="33"/>
        <v>3.8733348854434878E-2</v>
      </c>
      <c r="AL80" s="1">
        <f t="shared" si="34"/>
        <v>3.0725196152032148</v>
      </c>
      <c r="AM80" s="1">
        <f t="shared" si="35"/>
        <v>28.943344649191548</v>
      </c>
      <c r="AN80" s="1">
        <f t="shared" si="58"/>
        <v>-3.2717494904995026</v>
      </c>
      <c r="AO80" s="1">
        <f t="shared" si="58"/>
        <v>-3.2751280383304882</v>
      </c>
      <c r="AP80" s="1">
        <f t="shared" si="58"/>
        <v>-3.26905623856603</v>
      </c>
      <c r="AQ80" s="1">
        <f t="shared" si="58"/>
        <v>-3.2799717889824849</v>
      </c>
      <c r="AR80" s="1">
        <f t="shared" si="58"/>
        <v>-3.2603594084548084</v>
      </c>
      <c r="AS80" s="1">
        <f t="shared" si="58"/>
        <v>-3.2956357748776979</v>
      </c>
      <c r="AT80" s="1">
        <f t="shared" si="58"/>
        <v>-3.2322933812292538</v>
      </c>
      <c r="AU80" s="1">
        <f t="shared" si="37"/>
        <v>-3.3464677552487032</v>
      </c>
    </row>
    <row r="81" spans="1:47" x14ac:dyDescent="0.2">
      <c r="A81" s="38" t="s">
        <v>113</v>
      </c>
      <c r="B81" s="44" t="s">
        <v>102</v>
      </c>
      <c r="C81" s="63">
        <v>36100.434000000001</v>
      </c>
      <c r="D81" s="63" t="s">
        <v>82</v>
      </c>
      <c r="E81" s="64">
        <f t="shared" si="17"/>
        <v>-17491.036925869048</v>
      </c>
      <c r="F81" s="1">
        <f t="shared" si="40"/>
        <v>-17491</v>
      </c>
      <c r="G81" s="1">
        <f t="shared" si="19"/>
        <v>-4.2320000000472646E-2</v>
      </c>
      <c r="I81" s="1">
        <f t="shared" si="55"/>
        <v>-4.2320000000472646E-2</v>
      </c>
      <c r="P81" s="1">
        <f t="shared" si="21"/>
        <v>-3.7624958040673839E-2</v>
      </c>
      <c r="Q81" s="131">
        <f t="shared" si="22"/>
        <v>21081.934000000001</v>
      </c>
      <c r="S81" s="2">
        <v>0.1</v>
      </c>
      <c r="Z81" s="1">
        <f t="shared" si="23"/>
        <v>-17491</v>
      </c>
      <c r="AA81" s="1">
        <f t="shared" si="24"/>
        <v>-5.0821878238166134E-2</v>
      </c>
      <c r="AB81" s="1">
        <f t="shared" si="25"/>
        <v>-2.9123079802980352E-2</v>
      </c>
      <c r="AC81" s="1">
        <f t="shared" si="26"/>
        <v>-4.6950419597988069E-3</v>
      </c>
      <c r="AD81" s="1">
        <f t="shared" si="27"/>
        <v>8.5018782376934873E-3</v>
      </c>
      <c r="AE81" s="1">
        <f t="shared" si="28"/>
        <v>7.2281933568566118E-6</v>
      </c>
      <c r="AF81" s="1">
        <f t="shared" si="29"/>
        <v>-4.6950419597988069E-3</v>
      </c>
      <c r="AG81" s="2"/>
      <c r="AH81" s="1">
        <f t="shared" si="30"/>
        <v>-1.3196920197492296E-2</v>
      </c>
      <c r="AI81" s="1">
        <f t="shared" si="31"/>
        <v>0.4400370735750293</v>
      </c>
      <c r="AJ81" s="1">
        <f t="shared" si="32"/>
        <v>-0.98759207299483664</v>
      </c>
      <c r="AK81" s="1">
        <f t="shared" si="33"/>
        <v>3.7324055778046844E-2</v>
      </c>
      <c r="AL81" s="1">
        <f t="shared" si="34"/>
        <v>3.0750365903902614</v>
      </c>
      <c r="AM81" s="1">
        <f t="shared" si="35"/>
        <v>30.038760774797144</v>
      </c>
      <c r="AN81" s="1">
        <f t="shared" ref="AN81:AT90" si="59">$AU81+$AB$7*SIN(AO81)</f>
        <v>-3.2670157617575084</v>
      </c>
      <c r="AO81" s="1">
        <f t="shared" si="59"/>
        <v>-3.2702861242139285</v>
      </c>
      <c r="AP81" s="1">
        <f t="shared" si="59"/>
        <v>-3.264412341994813</v>
      </c>
      <c r="AQ81" s="1">
        <f t="shared" si="59"/>
        <v>-3.2749652182074782</v>
      </c>
      <c r="AR81" s="1">
        <f t="shared" si="59"/>
        <v>-3.2560157347554304</v>
      </c>
      <c r="AS81" s="1">
        <f t="shared" si="59"/>
        <v>-3.2900769125291771</v>
      </c>
      <c r="AT81" s="1">
        <f t="shared" si="59"/>
        <v>-3.2289500761824104</v>
      </c>
      <c r="AU81" s="1">
        <f t="shared" si="37"/>
        <v>-3.3390400436932737</v>
      </c>
    </row>
    <row r="82" spans="1:47" x14ac:dyDescent="0.2">
      <c r="A82" s="38" t="s">
        <v>113</v>
      </c>
      <c r="B82" s="44" t="s">
        <v>102</v>
      </c>
      <c r="C82" s="63">
        <v>36108.447</v>
      </c>
      <c r="D82" s="63" t="s">
        <v>82</v>
      </c>
      <c r="E82" s="64">
        <f t="shared" si="17"/>
        <v>-17484.045267346086</v>
      </c>
      <c r="F82" s="1">
        <f t="shared" si="40"/>
        <v>-17484</v>
      </c>
      <c r="G82" s="1">
        <f t="shared" si="19"/>
        <v>-5.1879999999073334E-2</v>
      </c>
      <c r="I82" s="1">
        <f t="shared" si="55"/>
        <v>-5.1879999999073334E-2</v>
      </c>
      <c r="P82" s="1">
        <f t="shared" si="21"/>
        <v>-3.7539598461946433E-2</v>
      </c>
      <c r="Q82" s="131">
        <f t="shared" si="22"/>
        <v>21089.947</v>
      </c>
      <c r="S82" s="2">
        <v>0.1</v>
      </c>
      <c r="Z82" s="1">
        <f t="shared" si="23"/>
        <v>-17484</v>
      </c>
      <c r="AA82" s="1">
        <f t="shared" si="24"/>
        <v>-5.0743325018914237E-2</v>
      </c>
      <c r="AB82" s="1">
        <f t="shared" si="25"/>
        <v>-3.867627344210553E-2</v>
      </c>
      <c r="AC82" s="1">
        <f t="shared" si="26"/>
        <v>-1.4340401537126901E-2</v>
      </c>
      <c r="AD82" s="1">
        <f t="shared" si="27"/>
        <v>-1.136674980159097E-3</v>
      </c>
      <c r="AE82" s="1">
        <f t="shared" si="28"/>
        <v>1.2920300105196836E-7</v>
      </c>
      <c r="AF82" s="1">
        <f t="shared" si="29"/>
        <v>-1.4340401537126901E-2</v>
      </c>
      <c r="AG82" s="2"/>
      <c r="AH82" s="1">
        <f t="shared" si="30"/>
        <v>-1.3203726556967806E-2</v>
      </c>
      <c r="AI82" s="1">
        <f t="shared" si="31"/>
        <v>0.43998702419911218</v>
      </c>
      <c r="AJ82" s="1">
        <f t="shared" si="32"/>
        <v>-0.98780391160106384</v>
      </c>
      <c r="AK82" s="1">
        <f t="shared" si="33"/>
        <v>3.6565435109868566E-2</v>
      </c>
      <c r="AL82" s="1">
        <f t="shared" si="34"/>
        <v>3.0763912990954219</v>
      </c>
      <c r="AM82" s="1">
        <f t="shared" si="35"/>
        <v>30.663341723376526</v>
      </c>
      <c r="AN82" s="1">
        <f t="shared" si="59"/>
        <v>-3.2644675114981156</v>
      </c>
      <c r="AO82" s="1">
        <f t="shared" si="59"/>
        <v>-3.2676789806797784</v>
      </c>
      <c r="AP82" s="1">
        <f t="shared" si="59"/>
        <v>-3.2619128174182594</v>
      </c>
      <c r="AQ82" s="1">
        <f t="shared" si="59"/>
        <v>-3.2722689125657034</v>
      </c>
      <c r="AR82" s="1">
        <f t="shared" si="59"/>
        <v>-3.2536785611993739</v>
      </c>
      <c r="AS82" s="1">
        <f t="shared" si="59"/>
        <v>-3.2870824922543043</v>
      </c>
      <c r="AT82" s="1">
        <f t="shared" si="59"/>
        <v>-3.2271523651244345</v>
      </c>
      <c r="AU82" s="1">
        <f t="shared" si="37"/>
        <v>-3.3350405067018887</v>
      </c>
    </row>
    <row r="83" spans="1:47" x14ac:dyDescent="0.2">
      <c r="A83" s="38" t="s">
        <v>113</v>
      </c>
      <c r="B83" s="44" t="s">
        <v>102</v>
      </c>
      <c r="C83" s="63">
        <v>36108.455000000002</v>
      </c>
      <c r="D83" s="63" t="s">
        <v>82</v>
      </c>
      <c r="E83" s="64">
        <f t="shared" si="17"/>
        <v>-17484.038287030573</v>
      </c>
      <c r="F83" s="1">
        <f t="shared" si="40"/>
        <v>-17484</v>
      </c>
      <c r="G83" s="1">
        <f t="shared" si="19"/>
        <v>-4.387999999744352E-2</v>
      </c>
      <c r="I83" s="1">
        <f t="shared" si="55"/>
        <v>-4.387999999744352E-2</v>
      </c>
      <c r="P83" s="1">
        <f t="shared" si="21"/>
        <v>-3.7539598461946433E-2</v>
      </c>
      <c r="Q83" s="131">
        <f t="shared" si="22"/>
        <v>21089.955000000002</v>
      </c>
      <c r="S83" s="2">
        <v>0.1</v>
      </c>
      <c r="Z83" s="1">
        <f t="shared" si="23"/>
        <v>-17484</v>
      </c>
      <c r="AA83" s="1">
        <f t="shared" si="24"/>
        <v>-5.0743325018914237E-2</v>
      </c>
      <c r="AB83" s="1">
        <f t="shared" si="25"/>
        <v>-3.0676273440475715E-2</v>
      </c>
      <c r="AC83" s="1">
        <f t="shared" si="26"/>
        <v>-6.3404015354970866E-3</v>
      </c>
      <c r="AD83" s="1">
        <f t="shared" si="27"/>
        <v>6.8633250214707175E-3</v>
      </c>
      <c r="AE83" s="1">
        <f t="shared" si="28"/>
        <v>4.7105230350346028E-6</v>
      </c>
      <c r="AF83" s="1">
        <f t="shared" si="29"/>
        <v>-6.3404015354970866E-3</v>
      </c>
      <c r="AG83" s="2"/>
      <c r="AH83" s="1">
        <f t="shared" si="30"/>
        <v>-1.3203726556967806E-2</v>
      </c>
      <c r="AI83" s="1">
        <f t="shared" si="31"/>
        <v>0.43998702419911218</v>
      </c>
      <c r="AJ83" s="1">
        <f t="shared" si="32"/>
        <v>-0.98780391160106384</v>
      </c>
      <c r="AK83" s="1">
        <f t="shared" si="33"/>
        <v>3.6565435109868566E-2</v>
      </c>
      <c r="AL83" s="1">
        <f t="shared" si="34"/>
        <v>3.0763912990954219</v>
      </c>
      <c r="AM83" s="1">
        <f t="shared" si="35"/>
        <v>30.663341723376526</v>
      </c>
      <c r="AN83" s="1">
        <f t="shared" si="59"/>
        <v>-3.2644675114981156</v>
      </c>
      <c r="AO83" s="1">
        <f t="shared" si="59"/>
        <v>-3.2676789806797784</v>
      </c>
      <c r="AP83" s="1">
        <f t="shared" si="59"/>
        <v>-3.2619128174182594</v>
      </c>
      <c r="AQ83" s="1">
        <f t="shared" si="59"/>
        <v>-3.2722689125657034</v>
      </c>
      <c r="AR83" s="1">
        <f t="shared" si="59"/>
        <v>-3.2536785611993739</v>
      </c>
      <c r="AS83" s="1">
        <f t="shared" si="59"/>
        <v>-3.2870824922543043</v>
      </c>
      <c r="AT83" s="1">
        <f t="shared" si="59"/>
        <v>-3.2271523651244345</v>
      </c>
      <c r="AU83" s="1">
        <f t="shared" si="37"/>
        <v>-3.3350405067018887</v>
      </c>
    </row>
    <row r="84" spans="1:47" x14ac:dyDescent="0.2">
      <c r="A84" s="38" t="s">
        <v>113</v>
      </c>
      <c r="B84" s="44" t="s">
        <v>102</v>
      </c>
      <c r="C84" s="63">
        <v>36108.46</v>
      </c>
      <c r="D84" s="63" t="s">
        <v>82</v>
      </c>
      <c r="E84" s="64">
        <f t="shared" si="17"/>
        <v>-17484.03392433338</v>
      </c>
      <c r="F84" s="1">
        <f t="shared" si="40"/>
        <v>-17484</v>
      </c>
      <c r="G84" s="1">
        <f t="shared" si="19"/>
        <v>-3.8880000000062864E-2</v>
      </c>
      <c r="I84" s="1">
        <f t="shared" si="55"/>
        <v>-3.8880000000062864E-2</v>
      </c>
      <c r="P84" s="1">
        <f t="shared" si="21"/>
        <v>-3.7539598461946433E-2</v>
      </c>
      <c r="Q84" s="131">
        <f t="shared" si="22"/>
        <v>21089.96</v>
      </c>
      <c r="S84" s="2">
        <v>0.1</v>
      </c>
      <c r="Z84" s="1">
        <f t="shared" si="23"/>
        <v>-17484</v>
      </c>
      <c r="AA84" s="1">
        <f t="shared" si="24"/>
        <v>-5.0743325018914237E-2</v>
      </c>
      <c r="AB84" s="1">
        <f t="shared" si="25"/>
        <v>-2.567627344309506E-2</v>
      </c>
      <c r="AC84" s="1">
        <f t="shared" si="26"/>
        <v>-1.3404015381164314E-3</v>
      </c>
      <c r="AD84" s="1">
        <f t="shared" si="27"/>
        <v>1.1863325018851373E-2</v>
      </c>
      <c r="AE84" s="1">
        <f t="shared" si="28"/>
        <v>1.4073848050290493E-5</v>
      </c>
      <c r="AF84" s="1">
        <f t="shared" si="29"/>
        <v>-1.3404015381164314E-3</v>
      </c>
      <c r="AG84" s="2"/>
      <c r="AH84" s="1">
        <f t="shared" si="30"/>
        <v>-1.3203726556967806E-2</v>
      </c>
      <c r="AI84" s="1">
        <f t="shared" si="31"/>
        <v>0.43998702419911218</v>
      </c>
      <c r="AJ84" s="1">
        <f t="shared" si="32"/>
        <v>-0.98780391160106384</v>
      </c>
      <c r="AK84" s="1">
        <f t="shared" si="33"/>
        <v>3.6565435109868566E-2</v>
      </c>
      <c r="AL84" s="1">
        <f t="shared" si="34"/>
        <v>3.0763912990954219</v>
      </c>
      <c r="AM84" s="1">
        <f t="shared" si="35"/>
        <v>30.663341723376526</v>
      </c>
      <c r="AN84" s="1">
        <f t="shared" si="59"/>
        <v>-3.2644675114981156</v>
      </c>
      <c r="AO84" s="1">
        <f t="shared" si="59"/>
        <v>-3.2676789806797784</v>
      </c>
      <c r="AP84" s="1">
        <f t="shared" si="59"/>
        <v>-3.2619128174182594</v>
      </c>
      <c r="AQ84" s="1">
        <f t="shared" si="59"/>
        <v>-3.2722689125657034</v>
      </c>
      <c r="AR84" s="1">
        <f t="shared" si="59"/>
        <v>-3.2536785611993739</v>
      </c>
      <c r="AS84" s="1">
        <f t="shared" si="59"/>
        <v>-3.2870824922543043</v>
      </c>
      <c r="AT84" s="1">
        <f t="shared" si="59"/>
        <v>-3.2271523651244345</v>
      </c>
      <c r="AU84" s="1">
        <f t="shared" si="37"/>
        <v>-3.3350405067018887</v>
      </c>
    </row>
    <row r="85" spans="1:47" x14ac:dyDescent="0.2">
      <c r="A85" s="66" t="s">
        <v>114</v>
      </c>
      <c r="B85" s="67" t="s">
        <v>101</v>
      </c>
      <c r="C85" s="68">
        <v>36175.470999999998</v>
      </c>
      <c r="D85" s="66" t="s">
        <v>82</v>
      </c>
      <c r="E85" s="64">
        <f t="shared" ref="E85:E148" si="60">+(C85-C$7)/C$8</f>
        <v>-17425.564184001119</v>
      </c>
      <c r="F85" s="1">
        <f t="shared" si="40"/>
        <v>-17425.5</v>
      </c>
      <c r="G85" s="1">
        <f t="shared" ref="G85:G148" si="61">+C85-(C$7+F85*C$8)</f>
        <v>-7.3560000004363246E-2</v>
      </c>
      <c r="I85" s="1">
        <f t="shared" si="55"/>
        <v>-7.3560000004363246E-2</v>
      </c>
      <c r="P85" s="1">
        <f t="shared" ref="P85:P148" si="62">+D$11+D$12*F85+D$13*F85^2</f>
        <v>-3.6828553905764921E-2</v>
      </c>
      <c r="Q85" s="131">
        <f t="shared" ref="Q85:Q148" si="63">+C85-15018.5</f>
        <v>21156.970999999998</v>
      </c>
      <c r="S85" s="2">
        <v>0.1</v>
      </c>
      <c r="Z85" s="1">
        <f t="shared" ref="Z85:Z148" si="64">F85</f>
        <v>-17425.5</v>
      </c>
      <c r="AA85" s="1">
        <f t="shared" ref="AA85:AA148" si="65">AB$3+AB$4*Z85+AB$5*Z85^2+AH85</f>
        <v>-5.008576468131061E-2</v>
      </c>
      <c r="AB85" s="1">
        <f t="shared" ref="AB85:AB148" si="66">IF(S85&lt;&gt;0,G85-AH85,-9999)</f>
        <v>-6.0302789228817558E-2</v>
      </c>
      <c r="AC85" s="1">
        <f t="shared" ref="AC85:AC148" si="67">+G85-P85</f>
        <v>-3.6731446098598325E-2</v>
      </c>
      <c r="AD85" s="1">
        <f t="shared" ref="AD85:AD148" si="68">IF(S85&lt;&gt;0,G85-AA85,-9999)</f>
        <v>-2.3474235323052636E-2</v>
      </c>
      <c r="AE85" s="1">
        <f t="shared" ref="AE85:AE148" si="69">+(G85-AA85)^2*S85</f>
        <v>5.5103972400205215E-5</v>
      </c>
      <c r="AF85" s="1">
        <f t="shared" ref="AF85:AF148" si="70">IF(S85&lt;&gt;0,G85-P85,-9999)</f>
        <v>-3.6731446098598325E-2</v>
      </c>
      <c r="AG85" s="2"/>
      <c r="AH85" s="1">
        <f t="shared" ref="AH85:AH148" si="71">$AB$6*($AB$11/AI85*AJ85+$AB$12)</f>
        <v>-1.3257210775545687E-2</v>
      </c>
      <c r="AI85" s="1">
        <f t="shared" ref="AI85:AI148" si="72">1+$AB$7*COS(AL85)</f>
        <v>0.43960939617013872</v>
      </c>
      <c r="AJ85" s="1">
        <f t="shared" ref="AJ85:AJ148" si="73">SIN(AL85+RADIANS($AB$9))</f>
        <v>-0.98950121380114087</v>
      </c>
      <c r="AK85" s="1">
        <f t="shared" ref="AK85:AK148" si="74">$AB$7*SIN(AL85)</f>
        <v>3.0231362016013032E-2</v>
      </c>
      <c r="AL85" s="1">
        <f t="shared" ref="AL85:AL148" si="75">2*ATAN(AM85)</f>
        <v>3.0876979491806167</v>
      </c>
      <c r="AM85" s="1">
        <f t="shared" ref="AM85:AM148" si="76">SQRT((1+$AB$7)/(1-$AB$7))*TAN(AN85/2)</f>
        <v>37.100414446187813</v>
      </c>
      <c r="AN85" s="1">
        <f t="shared" si="59"/>
        <v>-3.2431887153487828</v>
      </c>
      <c r="AO85" s="1">
        <f t="shared" si="59"/>
        <v>-3.2458916305588454</v>
      </c>
      <c r="AP85" s="1">
        <f t="shared" si="59"/>
        <v>-3.241050256009899</v>
      </c>
      <c r="AQ85" s="1">
        <f t="shared" si="59"/>
        <v>-3.2497237035499076</v>
      </c>
      <c r="AR85" s="1">
        <f t="shared" si="59"/>
        <v>-3.234190349351266</v>
      </c>
      <c r="AS85" s="1">
        <f t="shared" si="59"/>
        <v>-3.262027562087336</v>
      </c>
      <c r="AT85" s="1">
        <f t="shared" si="59"/>
        <v>-3.2121927313157834</v>
      </c>
      <c r="AU85" s="1">
        <f t="shared" ref="AU85:AU148" si="77">RADIANS($AB$9)+$AB$18*(F85-AB$15)</f>
        <v>-3.3016158047024549</v>
      </c>
    </row>
    <row r="86" spans="1:47" x14ac:dyDescent="0.2">
      <c r="A86" s="66" t="s">
        <v>114</v>
      </c>
      <c r="B86" s="67" t="s">
        <v>101</v>
      </c>
      <c r="C86" s="68">
        <v>36497.521099999998</v>
      </c>
      <c r="D86" s="66" t="s">
        <v>115</v>
      </c>
      <c r="E86" s="64">
        <f t="shared" si="60"/>
        <v>-17144.562770487228</v>
      </c>
      <c r="F86" s="1">
        <f t="shared" si="40"/>
        <v>-17144.5</v>
      </c>
      <c r="G86" s="1">
        <f t="shared" si="61"/>
        <v>-7.1940000001632143E-2</v>
      </c>
      <c r="J86" s="1">
        <f>G86</f>
        <v>-7.1940000001632143E-2</v>
      </c>
      <c r="P86" s="1">
        <f t="shared" si="62"/>
        <v>-3.3470811588780625E-2</v>
      </c>
      <c r="Q86" s="131">
        <f t="shared" si="63"/>
        <v>21479.021099999998</v>
      </c>
      <c r="S86" s="2">
        <v>1</v>
      </c>
      <c r="Z86" s="1">
        <f t="shared" si="64"/>
        <v>-17144.5</v>
      </c>
      <c r="AA86" s="1">
        <f t="shared" si="65"/>
        <v>-4.6900638631332744E-2</v>
      </c>
      <c r="AB86" s="1">
        <f t="shared" si="66"/>
        <v>-5.8510172959080023E-2</v>
      </c>
      <c r="AC86" s="1">
        <f t="shared" si="67"/>
        <v>-3.8469188412851518E-2</v>
      </c>
      <c r="AD86" s="1">
        <f t="shared" si="68"/>
        <v>-2.5039361370299398E-2</v>
      </c>
      <c r="AE86" s="1">
        <f t="shared" si="69"/>
        <v>6.2696961783244179E-4</v>
      </c>
      <c r="AF86" s="1">
        <f t="shared" si="70"/>
        <v>-3.8469188412851518E-2</v>
      </c>
      <c r="AG86" s="2"/>
      <c r="AH86" s="1">
        <f t="shared" si="71"/>
        <v>-1.3429827042552123E-2</v>
      </c>
      <c r="AI86" s="1">
        <f t="shared" si="72"/>
        <v>0.43879455266383904</v>
      </c>
      <c r="AJ86" s="1">
        <f t="shared" si="73"/>
        <v>-0.99586602131111546</v>
      </c>
      <c r="AK86" s="1">
        <f t="shared" si="74"/>
        <v>-9.9951785195290114E-5</v>
      </c>
      <c r="AL86" s="1">
        <f t="shared" si="75"/>
        <v>-3.1414145516404752</v>
      </c>
      <c r="AM86" s="1">
        <f t="shared" si="76"/>
        <v>-11229.523328460917</v>
      </c>
      <c r="AN86" s="1">
        <f t="shared" si="59"/>
        <v>-3.1412567086601313</v>
      </c>
      <c r="AO86" s="1">
        <f t="shared" si="59"/>
        <v>-3.1412474216571376</v>
      </c>
      <c r="AP86" s="1">
        <f t="shared" si="59"/>
        <v>-3.1412639699700913</v>
      </c>
      <c r="AQ86" s="1">
        <f t="shared" si="59"/>
        <v>-3.1412344828834171</v>
      </c>
      <c r="AR86" s="1">
        <f t="shared" si="59"/>
        <v>-3.1412870252954233</v>
      </c>
      <c r="AS86" s="1">
        <f t="shared" si="59"/>
        <v>-3.1411934010893416</v>
      </c>
      <c r="AT86" s="1">
        <f t="shared" si="59"/>
        <v>-3.1413602280683377</v>
      </c>
      <c r="AU86" s="1">
        <f t="shared" si="77"/>
        <v>-3.1410629626197064</v>
      </c>
    </row>
    <row r="87" spans="1:47" x14ac:dyDescent="0.2">
      <c r="A87" s="66" t="s">
        <v>114</v>
      </c>
      <c r="B87" s="67" t="s">
        <v>101</v>
      </c>
      <c r="C87" s="68">
        <v>36544.506999999998</v>
      </c>
      <c r="D87" s="66" t="s">
        <v>82</v>
      </c>
      <c r="E87" s="64">
        <f t="shared" si="60"/>
        <v>-17103.565719670532</v>
      </c>
      <c r="F87" s="1">
        <f t="shared" si="40"/>
        <v>-17103.5</v>
      </c>
      <c r="G87" s="1">
        <f t="shared" si="61"/>
        <v>-7.5320000003557652E-2</v>
      </c>
      <c r="I87" s="1">
        <f t="shared" ref="I87:I132" si="78">G87</f>
        <v>-7.5320000003557652E-2</v>
      </c>
      <c r="P87" s="1">
        <f t="shared" si="62"/>
        <v>-3.298887713297885E-2</v>
      </c>
      <c r="Q87" s="131">
        <f t="shared" si="63"/>
        <v>21526.006999999998</v>
      </c>
      <c r="S87" s="2">
        <v>0.1</v>
      </c>
      <c r="Z87" s="1">
        <f t="shared" si="64"/>
        <v>-17103.5</v>
      </c>
      <c r="AA87" s="1">
        <f t="shared" si="65"/>
        <v>-4.6432247258919278E-2</v>
      </c>
      <c r="AB87" s="1">
        <f t="shared" si="66"/>
        <v>-6.1876629877617224E-2</v>
      </c>
      <c r="AC87" s="1">
        <f t="shared" si="67"/>
        <v>-4.2331122870578802E-2</v>
      </c>
      <c r="AD87" s="1">
        <f t="shared" si="68"/>
        <v>-2.8887752744638374E-2</v>
      </c>
      <c r="AE87" s="1">
        <f t="shared" si="69"/>
        <v>8.3450225863536203E-5</v>
      </c>
      <c r="AF87" s="1">
        <f t="shared" si="70"/>
        <v>-4.2331122870578802E-2</v>
      </c>
      <c r="AG87" s="2"/>
      <c r="AH87" s="1">
        <f t="shared" si="71"/>
        <v>-1.344337012594043E-2</v>
      </c>
      <c r="AI87" s="1">
        <f t="shared" si="72"/>
        <v>0.43881275025542077</v>
      </c>
      <c r="AJ87" s="1">
        <f t="shared" si="73"/>
        <v>-0.99655061632291708</v>
      </c>
      <c r="AK87" s="1">
        <f t="shared" si="74"/>
        <v>-4.5204904883284587E-3</v>
      </c>
      <c r="AL87" s="1">
        <f t="shared" si="75"/>
        <v>-3.1335376011612301</v>
      </c>
      <c r="AM87" s="1">
        <f t="shared" si="76"/>
        <v>-248.29002712858102</v>
      </c>
      <c r="AN87" s="1">
        <f t="shared" si="59"/>
        <v>-3.1263990152020487</v>
      </c>
      <c r="AO87" s="1">
        <f t="shared" si="59"/>
        <v>-3.1259793554556432</v>
      </c>
      <c r="AP87" s="1">
        <f t="shared" si="59"/>
        <v>-3.1267272250402121</v>
      </c>
      <c r="AQ87" s="1">
        <f t="shared" si="59"/>
        <v>-3.125394451369361</v>
      </c>
      <c r="AR87" s="1">
        <f t="shared" si="59"/>
        <v>-3.1277695604019158</v>
      </c>
      <c r="AS87" s="1">
        <f t="shared" si="59"/>
        <v>-3.123536863573503</v>
      </c>
      <c r="AT87" s="1">
        <f t="shared" si="59"/>
        <v>-3.1310798029319522</v>
      </c>
      <c r="AU87" s="1">
        <f t="shared" si="77"/>
        <v>-3.117637103098736</v>
      </c>
    </row>
    <row r="88" spans="1:47" x14ac:dyDescent="0.2">
      <c r="A88" s="66" t="s">
        <v>114</v>
      </c>
      <c r="B88" s="67" t="s">
        <v>101</v>
      </c>
      <c r="C88" s="68">
        <v>36544.514999999999</v>
      </c>
      <c r="D88" s="66" t="s">
        <v>82</v>
      </c>
      <c r="E88" s="64">
        <f t="shared" si="60"/>
        <v>-17103.558739355019</v>
      </c>
      <c r="F88" s="1">
        <f t="shared" si="40"/>
        <v>-17103.5</v>
      </c>
      <c r="G88" s="1">
        <f t="shared" si="61"/>
        <v>-6.7320000001927838E-2</v>
      </c>
      <c r="I88" s="1">
        <f t="shared" si="78"/>
        <v>-6.7320000001927838E-2</v>
      </c>
      <c r="P88" s="1">
        <f t="shared" si="62"/>
        <v>-3.298887713297885E-2</v>
      </c>
      <c r="Q88" s="131">
        <f t="shared" si="63"/>
        <v>21526.014999999999</v>
      </c>
      <c r="S88" s="2">
        <v>0.1</v>
      </c>
      <c r="Z88" s="1">
        <f t="shared" si="64"/>
        <v>-17103.5</v>
      </c>
      <c r="AA88" s="1">
        <f t="shared" si="65"/>
        <v>-4.6432247258919278E-2</v>
      </c>
      <c r="AB88" s="1">
        <f t="shared" si="66"/>
        <v>-5.387662987598741E-2</v>
      </c>
      <c r="AC88" s="1">
        <f t="shared" si="67"/>
        <v>-3.4331122868948988E-2</v>
      </c>
      <c r="AD88" s="1">
        <f t="shared" si="68"/>
        <v>-2.088775274300856E-2</v>
      </c>
      <c r="AE88" s="1">
        <f t="shared" si="69"/>
        <v>4.3629821465306163E-5</v>
      </c>
      <c r="AF88" s="1">
        <f t="shared" si="70"/>
        <v>-3.4331122868948988E-2</v>
      </c>
      <c r="AG88" s="2"/>
      <c r="AH88" s="1">
        <f t="shared" si="71"/>
        <v>-1.344337012594043E-2</v>
      </c>
      <c r="AI88" s="1">
        <f t="shared" si="72"/>
        <v>0.43881275025542077</v>
      </c>
      <c r="AJ88" s="1">
        <f t="shared" si="73"/>
        <v>-0.99655061632291708</v>
      </c>
      <c r="AK88" s="1">
        <f t="shared" si="74"/>
        <v>-4.5204904883284587E-3</v>
      </c>
      <c r="AL88" s="1">
        <f t="shared" si="75"/>
        <v>-3.1335376011612301</v>
      </c>
      <c r="AM88" s="1">
        <f t="shared" si="76"/>
        <v>-248.29002712858102</v>
      </c>
      <c r="AN88" s="1">
        <f t="shared" si="59"/>
        <v>-3.1263990152020487</v>
      </c>
      <c r="AO88" s="1">
        <f t="shared" si="59"/>
        <v>-3.1259793554556432</v>
      </c>
      <c r="AP88" s="1">
        <f t="shared" si="59"/>
        <v>-3.1267272250402121</v>
      </c>
      <c r="AQ88" s="1">
        <f t="shared" si="59"/>
        <v>-3.125394451369361</v>
      </c>
      <c r="AR88" s="1">
        <f t="shared" si="59"/>
        <v>-3.1277695604019158</v>
      </c>
      <c r="AS88" s="1">
        <f t="shared" si="59"/>
        <v>-3.123536863573503</v>
      </c>
      <c r="AT88" s="1">
        <f t="shared" si="59"/>
        <v>-3.1310798029319522</v>
      </c>
      <c r="AU88" s="1">
        <f t="shared" si="77"/>
        <v>-3.117637103098736</v>
      </c>
    </row>
    <row r="89" spans="1:47" x14ac:dyDescent="0.2">
      <c r="A89" s="66" t="s">
        <v>114</v>
      </c>
      <c r="B89" s="67" t="s">
        <v>101</v>
      </c>
      <c r="C89" s="68">
        <v>36872.315000000002</v>
      </c>
      <c r="D89" s="66" t="s">
        <v>82</v>
      </c>
      <c r="E89" s="64">
        <f t="shared" si="60"/>
        <v>-16817.540311322071</v>
      </c>
      <c r="F89" s="1">
        <f t="shared" si="40"/>
        <v>-16817.5</v>
      </c>
      <c r="G89" s="1">
        <f t="shared" si="61"/>
        <v>-4.6199999997043051E-2</v>
      </c>
      <c r="I89" s="1">
        <f t="shared" si="78"/>
        <v>-4.6199999997043051E-2</v>
      </c>
      <c r="P89" s="1">
        <f t="shared" si="62"/>
        <v>-2.9683657307954359E-2</v>
      </c>
      <c r="Q89" s="131">
        <f t="shared" si="63"/>
        <v>21853.815000000002</v>
      </c>
      <c r="S89" s="2">
        <v>0.1</v>
      </c>
      <c r="Z89" s="1">
        <f t="shared" si="64"/>
        <v>-16817.5</v>
      </c>
      <c r="AA89" s="1">
        <f t="shared" si="65"/>
        <v>-4.31387676282491E-2</v>
      </c>
      <c r="AB89" s="1">
        <f t="shared" si="66"/>
        <v>-3.2744889676748309E-2</v>
      </c>
      <c r="AC89" s="1">
        <f t="shared" si="67"/>
        <v>-1.6516342689088692E-2</v>
      </c>
      <c r="AD89" s="1">
        <f t="shared" si="68"/>
        <v>-3.0612323687939508E-3</v>
      </c>
      <c r="AE89" s="1">
        <f t="shared" si="69"/>
        <v>9.3711436157518227E-7</v>
      </c>
      <c r="AF89" s="1">
        <f t="shared" si="70"/>
        <v>-1.6516342689088692E-2</v>
      </c>
      <c r="AG89" s="2"/>
      <c r="AH89" s="1">
        <f t="shared" si="71"/>
        <v>-1.345511032029474E-2</v>
      </c>
      <c r="AI89" s="1">
        <f t="shared" si="72"/>
        <v>0.43991290435312713</v>
      </c>
      <c r="AJ89" s="1">
        <f t="shared" si="73"/>
        <v>-0.99960813927389758</v>
      </c>
      <c r="AK89" s="1">
        <f t="shared" si="74"/>
        <v>-3.5411995142756086E-2</v>
      </c>
      <c r="AL89" s="1">
        <f t="shared" si="75"/>
        <v>-3.0784508285764138</v>
      </c>
      <c r="AM89" s="1">
        <f t="shared" si="76"/>
        <v>-31.664201561182288</v>
      </c>
      <c r="AN89" s="1">
        <f t="shared" si="59"/>
        <v>-3.0225923839772184</v>
      </c>
      <c r="AO89" s="1">
        <f t="shared" si="59"/>
        <v>-3.0194713189189386</v>
      </c>
      <c r="AP89" s="1">
        <f t="shared" si="59"/>
        <v>-3.0250725112971897</v>
      </c>
      <c r="AQ89" s="1">
        <f t="shared" si="59"/>
        <v>-3.0150176413581606</v>
      </c>
      <c r="AR89" s="1">
        <f t="shared" si="59"/>
        <v>-3.033058955257212</v>
      </c>
      <c r="AS89" s="1">
        <f t="shared" si="59"/>
        <v>-3.0006583911221196</v>
      </c>
      <c r="AT89" s="1">
        <f t="shared" si="59"/>
        <v>-3.0587636731369563</v>
      </c>
      <c r="AU89" s="1">
        <f t="shared" si="77"/>
        <v>-2.9542274488792835</v>
      </c>
    </row>
    <row r="90" spans="1:47" x14ac:dyDescent="0.2">
      <c r="A90" s="66" t="s">
        <v>114</v>
      </c>
      <c r="B90" s="67" t="s">
        <v>101</v>
      </c>
      <c r="C90" s="68">
        <v>36872.317000000003</v>
      </c>
      <c r="D90" s="66" t="s">
        <v>82</v>
      </c>
      <c r="E90" s="64">
        <f t="shared" si="60"/>
        <v>-16817.538566243195</v>
      </c>
      <c r="F90" s="1">
        <f t="shared" si="40"/>
        <v>-16817.5</v>
      </c>
      <c r="G90" s="1">
        <f t="shared" si="61"/>
        <v>-4.4199999996635597E-2</v>
      </c>
      <c r="I90" s="1">
        <f t="shared" si="78"/>
        <v>-4.4199999996635597E-2</v>
      </c>
      <c r="P90" s="1">
        <f t="shared" si="62"/>
        <v>-2.9683657307954359E-2</v>
      </c>
      <c r="Q90" s="131">
        <f t="shared" si="63"/>
        <v>21853.817000000003</v>
      </c>
      <c r="S90" s="2">
        <v>0.1</v>
      </c>
      <c r="Z90" s="1">
        <f t="shared" si="64"/>
        <v>-16817.5</v>
      </c>
      <c r="AA90" s="1">
        <f t="shared" si="65"/>
        <v>-4.31387676282491E-2</v>
      </c>
      <c r="AB90" s="1">
        <f t="shared" si="66"/>
        <v>-3.0744889676340856E-2</v>
      </c>
      <c r="AC90" s="1">
        <f t="shared" si="67"/>
        <v>-1.4516342688681239E-2</v>
      </c>
      <c r="AD90" s="1">
        <f t="shared" si="68"/>
        <v>-1.0612323683864971E-3</v>
      </c>
      <c r="AE90" s="1">
        <f t="shared" si="69"/>
        <v>1.1262141397112141E-7</v>
      </c>
      <c r="AF90" s="1">
        <f t="shared" si="70"/>
        <v>-1.4516342688681239E-2</v>
      </c>
      <c r="AG90" s="2"/>
      <c r="AH90" s="1">
        <f t="shared" si="71"/>
        <v>-1.345511032029474E-2</v>
      </c>
      <c r="AI90" s="1">
        <f t="shared" si="72"/>
        <v>0.43991290435312713</v>
      </c>
      <c r="AJ90" s="1">
        <f t="shared" si="73"/>
        <v>-0.99960813927389758</v>
      </c>
      <c r="AK90" s="1">
        <f t="shared" si="74"/>
        <v>-3.5411995142756086E-2</v>
      </c>
      <c r="AL90" s="1">
        <f t="shared" si="75"/>
        <v>-3.0784508285764138</v>
      </c>
      <c r="AM90" s="1">
        <f t="shared" si="76"/>
        <v>-31.664201561182288</v>
      </c>
      <c r="AN90" s="1">
        <f t="shared" si="59"/>
        <v>-3.0225923839772184</v>
      </c>
      <c r="AO90" s="1">
        <f t="shared" si="59"/>
        <v>-3.0194713189189386</v>
      </c>
      <c r="AP90" s="1">
        <f t="shared" si="59"/>
        <v>-3.0250725112971897</v>
      </c>
      <c r="AQ90" s="1">
        <f t="shared" si="59"/>
        <v>-3.0150176413581606</v>
      </c>
      <c r="AR90" s="1">
        <f t="shared" si="59"/>
        <v>-3.033058955257212</v>
      </c>
      <c r="AS90" s="1">
        <f t="shared" si="59"/>
        <v>-3.0006583911221196</v>
      </c>
      <c r="AT90" s="1">
        <f t="shared" si="59"/>
        <v>-3.0587636731369563</v>
      </c>
      <c r="AU90" s="1">
        <f t="shared" si="77"/>
        <v>-2.9542274488792835</v>
      </c>
    </row>
    <row r="91" spans="1:47" x14ac:dyDescent="0.2">
      <c r="A91" s="66" t="s">
        <v>114</v>
      </c>
      <c r="B91" s="67" t="s">
        <v>101</v>
      </c>
      <c r="C91" s="68">
        <v>36872.317999999999</v>
      </c>
      <c r="D91" s="66" t="s">
        <v>82</v>
      </c>
      <c r="E91" s="64">
        <f t="shared" si="60"/>
        <v>-16817.537693703758</v>
      </c>
      <c r="F91" s="1">
        <f t="shared" ref="F91:F154" si="79">ROUND(2*E91,0)/2</f>
        <v>-16817.5</v>
      </c>
      <c r="G91" s="1">
        <f t="shared" si="61"/>
        <v>-4.3200000000069849E-2</v>
      </c>
      <c r="I91" s="1">
        <f t="shared" si="78"/>
        <v>-4.3200000000069849E-2</v>
      </c>
      <c r="P91" s="1">
        <f t="shared" si="62"/>
        <v>-2.9683657307954359E-2</v>
      </c>
      <c r="Q91" s="131">
        <f t="shared" si="63"/>
        <v>21853.817999999999</v>
      </c>
      <c r="S91" s="2">
        <v>0.1</v>
      </c>
      <c r="Z91" s="1">
        <f t="shared" si="64"/>
        <v>-16817.5</v>
      </c>
      <c r="AA91" s="1">
        <f t="shared" si="65"/>
        <v>-4.31387676282491E-2</v>
      </c>
      <c r="AB91" s="1">
        <f t="shared" si="66"/>
        <v>-2.9744889679775108E-2</v>
      </c>
      <c r="AC91" s="1">
        <f t="shared" si="67"/>
        <v>-1.3516342692115491E-2</v>
      </c>
      <c r="AD91" s="1">
        <f t="shared" si="68"/>
        <v>-6.1232371820749143E-5</v>
      </c>
      <c r="AE91" s="1">
        <f t="shared" si="69"/>
        <v>3.7494033587944741E-10</v>
      </c>
      <c r="AF91" s="1">
        <f t="shared" si="70"/>
        <v>-1.3516342692115491E-2</v>
      </c>
      <c r="AG91" s="2"/>
      <c r="AH91" s="1">
        <f t="shared" si="71"/>
        <v>-1.345511032029474E-2</v>
      </c>
      <c r="AI91" s="1">
        <f t="shared" si="72"/>
        <v>0.43991290435312713</v>
      </c>
      <c r="AJ91" s="1">
        <f t="shared" si="73"/>
        <v>-0.99960813927389758</v>
      </c>
      <c r="AK91" s="1">
        <f t="shared" si="74"/>
        <v>-3.5411995142756086E-2</v>
      </c>
      <c r="AL91" s="1">
        <f t="shared" si="75"/>
        <v>-3.0784508285764138</v>
      </c>
      <c r="AM91" s="1">
        <f t="shared" si="76"/>
        <v>-31.664201561182288</v>
      </c>
      <c r="AN91" s="1">
        <f t="shared" ref="AN91:AT100" si="80">$AU91+$AB$7*SIN(AO91)</f>
        <v>-3.0225923839772184</v>
      </c>
      <c r="AO91" s="1">
        <f t="shared" si="80"/>
        <v>-3.0194713189189386</v>
      </c>
      <c r="AP91" s="1">
        <f t="shared" si="80"/>
        <v>-3.0250725112971897</v>
      </c>
      <c r="AQ91" s="1">
        <f t="shared" si="80"/>
        <v>-3.0150176413581606</v>
      </c>
      <c r="AR91" s="1">
        <f t="shared" si="80"/>
        <v>-3.033058955257212</v>
      </c>
      <c r="AS91" s="1">
        <f t="shared" si="80"/>
        <v>-3.0006583911221196</v>
      </c>
      <c r="AT91" s="1">
        <f t="shared" si="80"/>
        <v>-3.0587636731369563</v>
      </c>
      <c r="AU91" s="1">
        <f t="shared" si="77"/>
        <v>-2.9542274488792835</v>
      </c>
    </row>
    <row r="92" spans="1:47" x14ac:dyDescent="0.2">
      <c r="A92" s="66" t="s">
        <v>114</v>
      </c>
      <c r="B92" s="67" t="s">
        <v>101</v>
      </c>
      <c r="C92" s="68">
        <v>36872.321000000004</v>
      </c>
      <c r="D92" s="66" t="s">
        <v>82</v>
      </c>
      <c r="E92" s="64">
        <f t="shared" si="60"/>
        <v>-16817.535076085438</v>
      </c>
      <c r="F92" s="1">
        <f t="shared" si="79"/>
        <v>-16817.5</v>
      </c>
      <c r="G92" s="1">
        <f t="shared" si="61"/>
        <v>-4.019999999582069E-2</v>
      </c>
      <c r="I92" s="1">
        <f t="shared" si="78"/>
        <v>-4.019999999582069E-2</v>
      </c>
      <c r="P92" s="1">
        <f t="shared" si="62"/>
        <v>-2.9683657307954359E-2</v>
      </c>
      <c r="Q92" s="131">
        <f t="shared" si="63"/>
        <v>21853.821000000004</v>
      </c>
      <c r="S92" s="2">
        <v>0.1</v>
      </c>
      <c r="Z92" s="1">
        <f t="shared" si="64"/>
        <v>-16817.5</v>
      </c>
      <c r="AA92" s="1">
        <f t="shared" si="65"/>
        <v>-4.31387676282491E-2</v>
      </c>
      <c r="AB92" s="1">
        <f t="shared" si="66"/>
        <v>-2.6744889675525949E-2</v>
      </c>
      <c r="AC92" s="1">
        <f t="shared" si="67"/>
        <v>-1.0516342687866331E-2</v>
      </c>
      <c r="AD92" s="1">
        <f t="shared" si="68"/>
        <v>2.9387676324284101E-3</v>
      </c>
      <c r="AE92" s="1">
        <f t="shared" si="69"/>
        <v>8.6363551974088836E-7</v>
      </c>
      <c r="AF92" s="1">
        <f t="shared" si="70"/>
        <v>-1.0516342687866331E-2</v>
      </c>
      <c r="AG92" s="2"/>
      <c r="AH92" s="1">
        <f t="shared" si="71"/>
        <v>-1.345511032029474E-2</v>
      </c>
      <c r="AI92" s="1">
        <f t="shared" si="72"/>
        <v>0.43991290435312713</v>
      </c>
      <c r="AJ92" s="1">
        <f t="shared" si="73"/>
        <v>-0.99960813927389758</v>
      </c>
      <c r="AK92" s="1">
        <f t="shared" si="74"/>
        <v>-3.5411995142756086E-2</v>
      </c>
      <c r="AL92" s="1">
        <f t="shared" si="75"/>
        <v>-3.0784508285764138</v>
      </c>
      <c r="AM92" s="1">
        <f t="shared" si="76"/>
        <v>-31.664201561182288</v>
      </c>
      <c r="AN92" s="1">
        <f t="shared" si="80"/>
        <v>-3.0225923839772184</v>
      </c>
      <c r="AO92" s="1">
        <f t="shared" si="80"/>
        <v>-3.0194713189189386</v>
      </c>
      <c r="AP92" s="1">
        <f t="shared" si="80"/>
        <v>-3.0250725112971897</v>
      </c>
      <c r="AQ92" s="1">
        <f t="shared" si="80"/>
        <v>-3.0150176413581606</v>
      </c>
      <c r="AR92" s="1">
        <f t="shared" si="80"/>
        <v>-3.033058955257212</v>
      </c>
      <c r="AS92" s="1">
        <f t="shared" si="80"/>
        <v>-3.0006583911221196</v>
      </c>
      <c r="AT92" s="1">
        <f t="shared" si="80"/>
        <v>-3.0587636731369563</v>
      </c>
      <c r="AU92" s="1">
        <f t="shared" si="77"/>
        <v>-2.9542274488792835</v>
      </c>
    </row>
    <row r="93" spans="1:47" x14ac:dyDescent="0.2">
      <c r="A93" s="66" t="s">
        <v>114</v>
      </c>
      <c r="B93" s="67" t="s">
        <v>101</v>
      </c>
      <c r="C93" s="68">
        <v>36873.480000000003</v>
      </c>
      <c r="D93" s="66" t="s">
        <v>82</v>
      </c>
      <c r="E93" s="64">
        <f t="shared" si="60"/>
        <v>-16816.523802875887</v>
      </c>
      <c r="F93" s="1">
        <f t="shared" si="79"/>
        <v>-16816.5</v>
      </c>
      <c r="G93" s="1">
        <f t="shared" si="61"/>
        <v>-2.7280000002065208E-2</v>
      </c>
      <c r="I93" s="1">
        <f t="shared" si="78"/>
        <v>-2.7280000002065208E-2</v>
      </c>
      <c r="P93" s="1">
        <f t="shared" si="62"/>
        <v>-2.9672274187490189E-2</v>
      </c>
      <c r="Q93" s="131">
        <f t="shared" si="63"/>
        <v>21854.980000000003</v>
      </c>
      <c r="S93" s="2">
        <v>0.1</v>
      </c>
      <c r="Z93" s="1">
        <f t="shared" si="64"/>
        <v>-16816.5</v>
      </c>
      <c r="AA93" s="1">
        <f t="shared" si="65"/>
        <v>-4.3127170478995974E-2</v>
      </c>
      <c r="AB93" s="1">
        <f t="shared" si="66"/>
        <v>-1.382510371055942E-2</v>
      </c>
      <c r="AC93" s="1">
        <f t="shared" si="67"/>
        <v>2.3922741854249807E-3</v>
      </c>
      <c r="AD93" s="1">
        <f t="shared" si="68"/>
        <v>1.5847170476930766E-2</v>
      </c>
      <c r="AE93" s="1">
        <f t="shared" si="69"/>
        <v>2.5113281212490612E-5</v>
      </c>
      <c r="AF93" s="1">
        <f t="shared" si="70"/>
        <v>2.3922741854249807E-3</v>
      </c>
      <c r="AG93" s="2"/>
      <c r="AH93" s="1">
        <f t="shared" si="71"/>
        <v>-1.3454896291505787E-2</v>
      </c>
      <c r="AI93" s="1">
        <f t="shared" si="72"/>
        <v>0.43991976420272305</v>
      </c>
      <c r="AJ93" s="1">
        <f t="shared" si="73"/>
        <v>-0.99961353483095017</v>
      </c>
      <c r="AK93" s="1">
        <f t="shared" si="74"/>
        <v>-3.5520326285190952E-2</v>
      </c>
      <c r="AL93" s="1">
        <f t="shared" si="75"/>
        <v>-3.0782574090058619</v>
      </c>
      <c r="AM93" s="1">
        <f t="shared" si="76"/>
        <v>-31.567437839154167</v>
      </c>
      <c r="AN93" s="1">
        <f t="shared" si="80"/>
        <v>-3.0222284765092065</v>
      </c>
      <c r="AO93" s="1">
        <f t="shared" si="80"/>
        <v>-3.0190988771284171</v>
      </c>
      <c r="AP93" s="1">
        <f t="shared" si="80"/>
        <v>-3.0247156315293773</v>
      </c>
      <c r="AQ93" s="1">
        <f t="shared" si="80"/>
        <v>-3.0146323677548335</v>
      </c>
      <c r="AR93" s="1">
        <f t="shared" si="80"/>
        <v>-3.0327253988830036</v>
      </c>
      <c r="AS93" s="1">
        <f t="shared" si="80"/>
        <v>-3.0002303932071985</v>
      </c>
      <c r="AT93" s="1">
        <f t="shared" si="80"/>
        <v>-3.0585073334327695</v>
      </c>
      <c r="AU93" s="1">
        <f t="shared" si="77"/>
        <v>-2.953656086451943</v>
      </c>
    </row>
    <row r="94" spans="1:47" x14ac:dyDescent="0.2">
      <c r="A94" s="66" t="s">
        <v>114</v>
      </c>
      <c r="B94" s="67" t="s">
        <v>101</v>
      </c>
      <c r="C94" s="68">
        <v>36904.402000000002</v>
      </c>
      <c r="D94" s="66" t="s">
        <v>82</v>
      </c>
      <c r="E94" s="64">
        <f t="shared" si="60"/>
        <v>-16789.543138349854</v>
      </c>
      <c r="F94" s="1">
        <f t="shared" si="79"/>
        <v>-16789.5</v>
      </c>
      <c r="G94" s="1">
        <f t="shared" si="61"/>
        <v>-4.9440000002505258E-2</v>
      </c>
      <c r="I94" s="1">
        <f t="shared" si="78"/>
        <v>-4.9440000002505258E-2</v>
      </c>
      <c r="P94" s="1">
        <f t="shared" si="62"/>
        <v>-2.9365387202244464E-2</v>
      </c>
      <c r="Q94" s="131">
        <f t="shared" si="63"/>
        <v>21885.902000000002</v>
      </c>
      <c r="S94" s="2">
        <v>0.1</v>
      </c>
      <c r="Z94" s="1">
        <f t="shared" si="64"/>
        <v>-16789.5</v>
      </c>
      <c r="AA94" s="1">
        <f t="shared" si="65"/>
        <v>-4.2813828705032142E-2</v>
      </c>
      <c r="AB94" s="1">
        <f t="shared" si="66"/>
        <v>-3.599155849971758E-2</v>
      </c>
      <c r="AC94" s="1">
        <f t="shared" si="67"/>
        <v>-2.0074612800260794E-2</v>
      </c>
      <c r="AD94" s="1">
        <f t="shared" si="68"/>
        <v>-6.6261712974731157E-3</v>
      </c>
      <c r="AE94" s="1">
        <f t="shared" si="69"/>
        <v>4.3906146063456553E-6</v>
      </c>
      <c r="AF94" s="1">
        <f t="shared" si="70"/>
        <v>-2.0074612800260794E-2</v>
      </c>
      <c r="AG94" s="2"/>
      <c r="AH94" s="1">
        <f t="shared" si="71"/>
        <v>-1.344844150278768E-2</v>
      </c>
      <c r="AI94" s="1">
        <f t="shared" si="72"/>
        <v>0.44011301776506684</v>
      </c>
      <c r="AJ94" s="1">
        <f t="shared" si="73"/>
        <v>-0.99974514768932921</v>
      </c>
      <c r="AK94" s="1">
        <f t="shared" si="74"/>
        <v>-3.8446472321911347E-2</v>
      </c>
      <c r="AL94" s="1">
        <f t="shared" si="75"/>
        <v>-3.0730320071700832</v>
      </c>
      <c r="AM94" s="1">
        <f t="shared" si="76"/>
        <v>-29.15982587648142</v>
      </c>
      <c r="AN94" s="1">
        <f t="shared" si="80"/>
        <v>-3.0123993993795413</v>
      </c>
      <c r="AO94" s="1">
        <f t="shared" si="80"/>
        <v>-3.0090427434289007</v>
      </c>
      <c r="AP94" s="1">
        <f t="shared" si="80"/>
        <v>-3.01507443835489</v>
      </c>
      <c r="AQ94" s="1">
        <f t="shared" si="80"/>
        <v>-3.0042324055004421</v>
      </c>
      <c r="AR94" s="1">
        <f t="shared" si="80"/>
        <v>-3.0237103023542313</v>
      </c>
      <c r="AS94" s="1">
        <f t="shared" si="80"/>
        <v>-2.9886806818147131</v>
      </c>
      <c r="AT94" s="1">
        <f t="shared" si="80"/>
        <v>-3.0515728861394207</v>
      </c>
      <c r="AU94" s="1">
        <f t="shared" si="77"/>
        <v>-2.9382293009137426</v>
      </c>
    </row>
    <row r="95" spans="1:47" x14ac:dyDescent="0.2">
      <c r="A95" s="38" t="s">
        <v>116</v>
      </c>
      <c r="B95" s="44" t="s">
        <v>102</v>
      </c>
      <c r="C95" s="63">
        <v>37175.470999999998</v>
      </c>
      <c r="D95" s="63" t="s">
        <v>82</v>
      </c>
      <c r="E95" s="64">
        <f t="shared" si="60"/>
        <v>-16553.024745218489</v>
      </c>
      <c r="F95" s="1">
        <f t="shared" si="79"/>
        <v>-16553</v>
      </c>
      <c r="G95" s="1">
        <f t="shared" si="61"/>
        <v>-2.8360000003885943E-2</v>
      </c>
      <c r="I95" s="1">
        <f t="shared" si="78"/>
        <v>-2.8360000003885943E-2</v>
      </c>
      <c r="P95" s="1">
        <f t="shared" si="62"/>
        <v>-2.6714977482888785E-2</v>
      </c>
      <c r="Q95" s="131">
        <f t="shared" si="63"/>
        <v>22156.970999999998</v>
      </c>
      <c r="S95" s="2">
        <v>0.1</v>
      </c>
      <c r="Z95" s="1">
        <f t="shared" si="64"/>
        <v>-16553</v>
      </c>
      <c r="AA95" s="1">
        <f t="shared" si="65"/>
        <v>-4.0050767549792927E-2</v>
      </c>
      <c r="AB95" s="1">
        <f t="shared" si="66"/>
        <v>-1.5024209936981801E-2</v>
      </c>
      <c r="AC95" s="1">
        <f t="shared" si="67"/>
        <v>-1.6450225209971581E-3</v>
      </c>
      <c r="AD95" s="1">
        <f t="shared" si="68"/>
        <v>1.1690767545906984E-2</v>
      </c>
      <c r="AE95" s="1">
        <f t="shared" si="69"/>
        <v>1.3667404581243202E-5</v>
      </c>
      <c r="AF95" s="1">
        <f t="shared" si="70"/>
        <v>-1.6450225209971581E-3</v>
      </c>
      <c r="AG95" s="2"/>
      <c r="AH95" s="1">
        <f t="shared" si="71"/>
        <v>-1.3335790066904142E-2</v>
      </c>
      <c r="AI95" s="1">
        <f t="shared" si="72"/>
        <v>0.44247883906888497</v>
      </c>
      <c r="AJ95" s="1">
        <f t="shared" si="73"/>
        <v>-0.99972363058285341</v>
      </c>
      <c r="AK95" s="1">
        <f t="shared" si="74"/>
        <v>-6.4200617007639127E-2</v>
      </c>
      <c r="AL95" s="1">
        <f t="shared" si="75"/>
        <v>-3.0269439489005516</v>
      </c>
      <c r="AM95" s="1">
        <f t="shared" si="76"/>
        <v>-17.42548077123563</v>
      </c>
      <c r="AN95" s="1">
        <f t="shared" si="80"/>
        <v>-2.9259389410502079</v>
      </c>
      <c r="AO95" s="1">
        <f t="shared" si="80"/>
        <v>-2.9209257916254283</v>
      </c>
      <c r="AP95" s="1">
        <f t="shared" si="80"/>
        <v>-2.9300713503404601</v>
      </c>
      <c r="AQ95" s="1">
        <f t="shared" si="80"/>
        <v>-2.9133728814704436</v>
      </c>
      <c r="AR95" s="1">
        <f t="shared" si="80"/>
        <v>-2.9438166562547536</v>
      </c>
      <c r="AS95" s="1">
        <f t="shared" si="80"/>
        <v>-2.8881518951633427</v>
      </c>
      <c r="AT95" s="1">
        <f t="shared" si="80"/>
        <v>-2.9894580401068054</v>
      </c>
      <c r="AU95" s="1">
        <f t="shared" si="77"/>
        <v>-2.803102086847657</v>
      </c>
    </row>
    <row r="96" spans="1:47" x14ac:dyDescent="0.2">
      <c r="A96" s="38" t="s">
        <v>117</v>
      </c>
      <c r="B96" s="44" t="s">
        <v>102</v>
      </c>
      <c r="C96" s="63">
        <v>37175.472000000002</v>
      </c>
      <c r="D96" s="63" t="s">
        <v>82</v>
      </c>
      <c r="E96" s="64">
        <f t="shared" si="60"/>
        <v>-16553.023872679045</v>
      </c>
      <c r="F96" s="1">
        <f t="shared" si="79"/>
        <v>-16553</v>
      </c>
      <c r="G96" s="1">
        <f t="shared" si="61"/>
        <v>-2.7360000000044238E-2</v>
      </c>
      <c r="I96" s="1">
        <f t="shared" si="78"/>
        <v>-2.7360000000044238E-2</v>
      </c>
      <c r="P96" s="1">
        <f t="shared" si="62"/>
        <v>-2.6714977482888785E-2</v>
      </c>
      <c r="Q96" s="131">
        <f t="shared" si="63"/>
        <v>22156.972000000002</v>
      </c>
      <c r="S96" s="2">
        <v>0.1</v>
      </c>
      <c r="Z96" s="1">
        <f t="shared" si="64"/>
        <v>-16553</v>
      </c>
      <c r="AA96" s="1">
        <f t="shared" si="65"/>
        <v>-4.0050767549792927E-2</v>
      </c>
      <c r="AB96" s="1">
        <f t="shared" si="66"/>
        <v>-1.4024209933140096E-2</v>
      </c>
      <c r="AC96" s="1">
        <f t="shared" si="67"/>
        <v>-6.4502251715545245E-4</v>
      </c>
      <c r="AD96" s="1">
        <f t="shared" si="68"/>
        <v>1.269076754974869E-2</v>
      </c>
      <c r="AE96" s="1">
        <f t="shared" si="69"/>
        <v>1.6105558100175438E-5</v>
      </c>
      <c r="AF96" s="1">
        <f t="shared" si="70"/>
        <v>-6.4502251715545245E-4</v>
      </c>
      <c r="AG96" s="2"/>
      <c r="AH96" s="1">
        <f t="shared" si="71"/>
        <v>-1.3335790066904142E-2</v>
      </c>
      <c r="AI96" s="1">
        <f t="shared" si="72"/>
        <v>0.44247883906888497</v>
      </c>
      <c r="AJ96" s="1">
        <f t="shared" si="73"/>
        <v>-0.99972363058285341</v>
      </c>
      <c r="AK96" s="1">
        <f t="shared" si="74"/>
        <v>-6.4200617007639127E-2</v>
      </c>
      <c r="AL96" s="1">
        <f t="shared" si="75"/>
        <v>-3.0269439489005516</v>
      </c>
      <c r="AM96" s="1">
        <f t="shared" si="76"/>
        <v>-17.42548077123563</v>
      </c>
      <c r="AN96" s="1">
        <f t="shared" si="80"/>
        <v>-2.9259389410502079</v>
      </c>
      <c r="AO96" s="1">
        <f t="shared" si="80"/>
        <v>-2.9209257916254283</v>
      </c>
      <c r="AP96" s="1">
        <f t="shared" si="80"/>
        <v>-2.9300713503404601</v>
      </c>
      <c r="AQ96" s="1">
        <f t="shared" si="80"/>
        <v>-2.9133728814704436</v>
      </c>
      <c r="AR96" s="1">
        <f t="shared" si="80"/>
        <v>-2.9438166562547536</v>
      </c>
      <c r="AS96" s="1">
        <f t="shared" si="80"/>
        <v>-2.8881518951633427</v>
      </c>
      <c r="AT96" s="1">
        <f t="shared" si="80"/>
        <v>-2.9894580401068054</v>
      </c>
      <c r="AU96" s="1">
        <f t="shared" si="77"/>
        <v>-2.803102086847657</v>
      </c>
    </row>
    <row r="97" spans="1:47" x14ac:dyDescent="0.2">
      <c r="A97" s="38" t="s">
        <v>117</v>
      </c>
      <c r="B97" s="44" t="s">
        <v>102</v>
      </c>
      <c r="C97" s="63">
        <v>37175.476000000002</v>
      </c>
      <c r="D97" s="63" t="s">
        <v>82</v>
      </c>
      <c r="E97" s="64">
        <f t="shared" si="60"/>
        <v>-16553.020382521288</v>
      </c>
      <c r="F97" s="1">
        <f t="shared" si="79"/>
        <v>-16553</v>
      </c>
      <c r="G97" s="1">
        <f t="shared" si="61"/>
        <v>-2.3359999999229331E-2</v>
      </c>
      <c r="I97" s="1">
        <f t="shared" si="78"/>
        <v>-2.3359999999229331E-2</v>
      </c>
      <c r="P97" s="1">
        <f t="shared" si="62"/>
        <v>-2.6714977482888785E-2</v>
      </c>
      <c r="Q97" s="131">
        <f t="shared" si="63"/>
        <v>22156.976000000002</v>
      </c>
      <c r="S97" s="2">
        <v>0.1</v>
      </c>
      <c r="Z97" s="1">
        <f t="shared" si="64"/>
        <v>-16553</v>
      </c>
      <c r="AA97" s="1">
        <f t="shared" si="65"/>
        <v>-4.0050767549792927E-2</v>
      </c>
      <c r="AB97" s="1">
        <f t="shared" si="66"/>
        <v>-1.0024209932325188E-2</v>
      </c>
      <c r="AC97" s="1">
        <f t="shared" si="67"/>
        <v>3.3549774836594548E-3</v>
      </c>
      <c r="AD97" s="1">
        <f t="shared" si="68"/>
        <v>1.6690767550563597E-2</v>
      </c>
      <c r="AE97" s="1">
        <f t="shared" si="69"/>
        <v>2.7858172142694674E-5</v>
      </c>
      <c r="AF97" s="1">
        <f t="shared" si="70"/>
        <v>3.3549774836594548E-3</v>
      </c>
      <c r="AG97" s="2"/>
      <c r="AH97" s="1">
        <f t="shared" si="71"/>
        <v>-1.3335790066904142E-2</v>
      </c>
      <c r="AI97" s="1">
        <f t="shared" si="72"/>
        <v>0.44247883906888497</v>
      </c>
      <c r="AJ97" s="1">
        <f t="shared" si="73"/>
        <v>-0.99972363058285341</v>
      </c>
      <c r="AK97" s="1">
        <f t="shared" si="74"/>
        <v>-6.4200617007639127E-2</v>
      </c>
      <c r="AL97" s="1">
        <f t="shared" si="75"/>
        <v>-3.0269439489005516</v>
      </c>
      <c r="AM97" s="1">
        <f t="shared" si="76"/>
        <v>-17.42548077123563</v>
      </c>
      <c r="AN97" s="1">
        <f t="shared" si="80"/>
        <v>-2.9259389410502079</v>
      </c>
      <c r="AO97" s="1">
        <f t="shared" si="80"/>
        <v>-2.9209257916254283</v>
      </c>
      <c r="AP97" s="1">
        <f t="shared" si="80"/>
        <v>-2.9300713503404601</v>
      </c>
      <c r="AQ97" s="1">
        <f t="shared" si="80"/>
        <v>-2.9133728814704436</v>
      </c>
      <c r="AR97" s="1">
        <f t="shared" si="80"/>
        <v>-2.9438166562547536</v>
      </c>
      <c r="AS97" s="1">
        <f t="shared" si="80"/>
        <v>-2.8881518951633427</v>
      </c>
      <c r="AT97" s="1">
        <f t="shared" si="80"/>
        <v>-2.9894580401068054</v>
      </c>
      <c r="AU97" s="1">
        <f t="shared" si="77"/>
        <v>-2.803102086847657</v>
      </c>
    </row>
    <row r="98" spans="1:47" x14ac:dyDescent="0.2">
      <c r="A98" s="38" t="s">
        <v>118</v>
      </c>
      <c r="B98" s="44" t="s">
        <v>102</v>
      </c>
      <c r="C98" s="63">
        <v>37175.478000000003</v>
      </c>
      <c r="D98" s="63" t="s">
        <v>82</v>
      </c>
      <c r="E98" s="64">
        <f t="shared" si="60"/>
        <v>-16553.018637442412</v>
      </c>
      <c r="F98" s="1">
        <f t="shared" si="79"/>
        <v>-16553</v>
      </c>
      <c r="G98" s="1">
        <f t="shared" si="61"/>
        <v>-2.1359999998821877E-2</v>
      </c>
      <c r="I98" s="1">
        <f t="shared" si="78"/>
        <v>-2.1359999998821877E-2</v>
      </c>
      <c r="P98" s="1">
        <f t="shared" si="62"/>
        <v>-2.6714977482888785E-2</v>
      </c>
      <c r="Q98" s="131">
        <f t="shared" si="63"/>
        <v>22156.978000000003</v>
      </c>
      <c r="S98" s="2">
        <v>0.1</v>
      </c>
      <c r="Z98" s="1">
        <f t="shared" si="64"/>
        <v>-16553</v>
      </c>
      <c r="AA98" s="1">
        <f t="shared" si="65"/>
        <v>-4.0050767549792927E-2</v>
      </c>
      <c r="AB98" s="1">
        <f t="shared" si="66"/>
        <v>-8.0242099319177349E-3</v>
      </c>
      <c r="AC98" s="1">
        <f t="shared" si="67"/>
        <v>5.3549774840669084E-3</v>
      </c>
      <c r="AD98" s="1">
        <f t="shared" si="68"/>
        <v>1.8690767550971051E-2</v>
      </c>
      <c r="AE98" s="1">
        <f t="shared" si="69"/>
        <v>3.4934479164443239E-5</v>
      </c>
      <c r="AF98" s="1">
        <f t="shared" si="70"/>
        <v>5.3549774840669084E-3</v>
      </c>
      <c r="AG98" s="2"/>
      <c r="AH98" s="1">
        <f t="shared" si="71"/>
        <v>-1.3335790066904142E-2</v>
      </c>
      <c r="AI98" s="1">
        <f t="shared" si="72"/>
        <v>0.44247883906888497</v>
      </c>
      <c r="AJ98" s="1">
        <f t="shared" si="73"/>
        <v>-0.99972363058285341</v>
      </c>
      <c r="AK98" s="1">
        <f t="shared" si="74"/>
        <v>-6.4200617007639127E-2</v>
      </c>
      <c r="AL98" s="1">
        <f t="shared" si="75"/>
        <v>-3.0269439489005516</v>
      </c>
      <c r="AM98" s="1">
        <f t="shared" si="76"/>
        <v>-17.42548077123563</v>
      </c>
      <c r="AN98" s="1">
        <f t="shared" si="80"/>
        <v>-2.9259389410502079</v>
      </c>
      <c r="AO98" s="1">
        <f t="shared" si="80"/>
        <v>-2.9209257916254283</v>
      </c>
      <c r="AP98" s="1">
        <f t="shared" si="80"/>
        <v>-2.9300713503404601</v>
      </c>
      <c r="AQ98" s="1">
        <f t="shared" si="80"/>
        <v>-2.9133728814704436</v>
      </c>
      <c r="AR98" s="1">
        <f t="shared" si="80"/>
        <v>-2.9438166562547536</v>
      </c>
      <c r="AS98" s="1">
        <f t="shared" si="80"/>
        <v>-2.8881518951633427</v>
      </c>
      <c r="AT98" s="1">
        <f t="shared" si="80"/>
        <v>-2.9894580401068054</v>
      </c>
      <c r="AU98" s="1">
        <f t="shared" si="77"/>
        <v>-2.803102086847657</v>
      </c>
    </row>
    <row r="99" spans="1:47" x14ac:dyDescent="0.2">
      <c r="A99" s="38" t="s">
        <v>117</v>
      </c>
      <c r="B99" s="44" t="s">
        <v>102</v>
      </c>
      <c r="C99" s="63">
        <v>37191.517999999996</v>
      </c>
      <c r="D99" s="63" t="s">
        <v>82</v>
      </c>
      <c r="E99" s="64">
        <f t="shared" si="60"/>
        <v>-16539.023104844342</v>
      </c>
      <c r="F99" s="1">
        <f t="shared" si="79"/>
        <v>-16539</v>
      </c>
      <c r="G99" s="1">
        <f t="shared" si="61"/>
        <v>-2.6480000000447035E-2</v>
      </c>
      <c r="I99" s="1">
        <f t="shared" si="78"/>
        <v>-2.6480000000447035E-2</v>
      </c>
      <c r="P99" s="1">
        <f t="shared" si="62"/>
        <v>-2.6560203405084221E-2</v>
      </c>
      <c r="Q99" s="131">
        <f t="shared" si="63"/>
        <v>22173.017999999996</v>
      </c>
      <c r="S99" s="2">
        <v>0.1</v>
      </c>
      <c r="Z99" s="1">
        <f t="shared" si="64"/>
        <v>-16539</v>
      </c>
      <c r="AA99" s="1">
        <f t="shared" si="65"/>
        <v>-3.988614162886206E-2</v>
      </c>
      <c r="AB99" s="1">
        <f t="shared" si="66"/>
        <v>-1.3154061776669194E-2</v>
      </c>
      <c r="AC99" s="1">
        <f t="shared" si="67"/>
        <v>8.0203404637185782E-5</v>
      </c>
      <c r="AD99" s="1">
        <f t="shared" si="68"/>
        <v>1.3406141628415025E-2</v>
      </c>
      <c r="AE99" s="1">
        <f t="shared" si="69"/>
        <v>1.7972463336112228E-5</v>
      </c>
      <c r="AF99" s="1">
        <f t="shared" si="70"/>
        <v>8.0203404637185782E-5</v>
      </c>
      <c r="AG99" s="2"/>
      <c r="AH99" s="1">
        <f t="shared" si="71"/>
        <v>-1.3325938223777841E-2</v>
      </c>
      <c r="AI99" s="1">
        <f t="shared" si="72"/>
        <v>0.44265748885254863</v>
      </c>
      <c r="AJ99" s="1">
        <f t="shared" si="73"/>
        <v>-0.99965520525443186</v>
      </c>
      <c r="AK99" s="1">
        <f t="shared" si="74"/>
        <v>-6.5733472280055605E-2</v>
      </c>
      <c r="AL99" s="1">
        <f t="shared" si="75"/>
        <v>-3.0241940982328996</v>
      </c>
      <c r="AM99" s="1">
        <f t="shared" si="76"/>
        <v>-17.016413838886741</v>
      </c>
      <c r="AN99" s="1">
        <f t="shared" si="80"/>
        <v>-2.9207962559741887</v>
      </c>
      <c r="AO99" s="1">
        <f t="shared" si="80"/>
        <v>-2.9157064897541956</v>
      </c>
      <c r="AP99" s="1">
        <f t="shared" si="80"/>
        <v>-2.9250024429706887</v>
      </c>
      <c r="AQ99" s="1">
        <f t="shared" si="80"/>
        <v>-2.9080093277784096</v>
      </c>
      <c r="AR99" s="1">
        <f t="shared" si="80"/>
        <v>-2.9390247925334871</v>
      </c>
      <c r="AS99" s="1">
        <f t="shared" si="80"/>
        <v>-2.8822438982112621</v>
      </c>
      <c r="AT99" s="1">
        <f t="shared" si="80"/>
        <v>-2.9856873564481115</v>
      </c>
      <c r="AU99" s="1">
        <f t="shared" si="77"/>
        <v>-2.795103012864887</v>
      </c>
    </row>
    <row r="100" spans="1:47" x14ac:dyDescent="0.2">
      <c r="A100" s="38" t="s">
        <v>119</v>
      </c>
      <c r="B100" s="44" t="s">
        <v>102</v>
      </c>
      <c r="C100" s="63">
        <v>37497.521099999998</v>
      </c>
      <c r="D100" s="63" t="s">
        <v>83</v>
      </c>
      <c r="E100" s="64">
        <f t="shared" si="60"/>
        <v>-16272.023331704595</v>
      </c>
      <c r="F100" s="1">
        <f t="shared" si="79"/>
        <v>-16272</v>
      </c>
      <c r="G100" s="1">
        <f t="shared" si="61"/>
        <v>-2.674000000115484E-2</v>
      </c>
      <c r="I100" s="1">
        <f t="shared" si="78"/>
        <v>-2.674000000115484E-2</v>
      </c>
      <c r="P100" s="1">
        <f t="shared" si="62"/>
        <v>-2.3653820784638624E-2</v>
      </c>
      <c r="Q100" s="131">
        <f t="shared" si="63"/>
        <v>22479.021099999998</v>
      </c>
      <c r="S100" s="2">
        <v>0.1</v>
      </c>
      <c r="Z100" s="1">
        <f t="shared" si="64"/>
        <v>-16272</v>
      </c>
      <c r="AA100" s="1">
        <f t="shared" si="65"/>
        <v>-3.6722600896447195E-2</v>
      </c>
      <c r="AB100" s="1">
        <f t="shared" si="66"/>
        <v>-1.3671219889346269E-2</v>
      </c>
      <c r="AC100" s="1">
        <f t="shared" si="67"/>
        <v>-3.0861792165162161E-3</v>
      </c>
      <c r="AD100" s="1">
        <f t="shared" si="68"/>
        <v>9.9826008952923553E-3</v>
      </c>
      <c r="AE100" s="1">
        <f t="shared" si="69"/>
        <v>9.9652320634691731E-6</v>
      </c>
      <c r="AF100" s="1">
        <f t="shared" si="70"/>
        <v>-3.0861792165162161E-3</v>
      </c>
      <c r="AG100" s="2"/>
      <c r="AH100" s="1">
        <f t="shared" si="71"/>
        <v>-1.3068780111808571E-2</v>
      </c>
      <c r="AI100" s="1">
        <f t="shared" si="72"/>
        <v>0.4469271356230875</v>
      </c>
      <c r="AJ100" s="1">
        <f t="shared" si="73"/>
        <v>-0.99685651406140863</v>
      </c>
      <c r="AK100" s="1">
        <f t="shared" si="74"/>
        <v>-9.5194384288450479E-2</v>
      </c>
      <c r="AL100" s="1">
        <f t="shared" si="75"/>
        <v>-2.9711436760269443</v>
      </c>
      <c r="AM100" s="1">
        <f t="shared" si="76"/>
        <v>-11.705294686685278</v>
      </c>
      <c r="AN100" s="1">
        <f t="shared" si="80"/>
        <v>-2.8220495201003515</v>
      </c>
      <c r="AO100" s="1">
        <f t="shared" si="80"/>
        <v>-2.8160239129578302</v>
      </c>
      <c r="AP100" s="1">
        <f t="shared" si="80"/>
        <v>-2.8273347523589356</v>
      </c>
      <c r="AQ100" s="1">
        <f t="shared" si="80"/>
        <v>-2.8060672256999424</v>
      </c>
      <c r="AR100" s="1">
        <f t="shared" si="80"/>
        <v>-2.8459348311640076</v>
      </c>
      <c r="AS100" s="1">
        <f t="shared" si="80"/>
        <v>-2.7707419592598601</v>
      </c>
      <c r="AT100" s="1">
        <f t="shared" si="80"/>
        <v>-2.9111342247617569</v>
      </c>
      <c r="AU100" s="1">
        <f t="shared" si="77"/>
        <v>-2.6425492447649086</v>
      </c>
    </row>
    <row r="101" spans="1:47" x14ac:dyDescent="0.2">
      <c r="A101" s="38" t="s">
        <v>118</v>
      </c>
      <c r="B101" s="44" t="s">
        <v>102</v>
      </c>
      <c r="C101" s="63">
        <v>37544.506999999998</v>
      </c>
      <c r="D101" s="63" t="s">
        <v>82</v>
      </c>
      <c r="E101" s="64">
        <f t="shared" si="60"/>
        <v>-16231.0262808879</v>
      </c>
      <c r="F101" s="1">
        <f t="shared" si="79"/>
        <v>-16231</v>
      </c>
      <c r="G101" s="1">
        <f t="shared" si="61"/>
        <v>-3.0120000003080349E-2</v>
      </c>
      <c r="I101" s="1">
        <f t="shared" si="78"/>
        <v>-3.0120000003080349E-2</v>
      </c>
      <c r="P101" s="1">
        <f t="shared" si="62"/>
        <v>-2.321516038708632E-2</v>
      </c>
      <c r="Q101" s="131">
        <f t="shared" si="63"/>
        <v>22526.006999999998</v>
      </c>
      <c r="S101" s="2">
        <v>0.1</v>
      </c>
      <c r="Z101" s="1">
        <f t="shared" si="64"/>
        <v>-16231</v>
      </c>
      <c r="AA101" s="1">
        <f t="shared" si="65"/>
        <v>-3.6232660047977705E-2</v>
      </c>
      <c r="AB101" s="1">
        <f t="shared" si="66"/>
        <v>-1.7102500342188964E-2</v>
      </c>
      <c r="AC101" s="1">
        <f t="shared" si="67"/>
        <v>-6.9048396159940295E-3</v>
      </c>
      <c r="AD101" s="1">
        <f t="shared" si="68"/>
        <v>6.1126600448973556E-3</v>
      </c>
      <c r="AE101" s="1">
        <f t="shared" si="69"/>
        <v>3.7364612824484545E-6</v>
      </c>
      <c r="AF101" s="1">
        <f t="shared" si="70"/>
        <v>-6.9048396159940295E-3</v>
      </c>
      <c r="AG101" s="2"/>
      <c r="AH101" s="1">
        <f t="shared" si="71"/>
        <v>-1.3017499660891383E-2</v>
      </c>
      <c r="AI101" s="1">
        <f t="shared" si="72"/>
        <v>0.4477326256262012</v>
      </c>
      <c r="AJ101" s="1">
        <f t="shared" si="73"/>
        <v>-0.9961678052770867</v>
      </c>
      <c r="AK101" s="1">
        <f t="shared" si="74"/>
        <v>-9.9761271605820281E-2</v>
      </c>
      <c r="AL101" s="1">
        <f t="shared" si="75"/>
        <v>-2.9628804079922899</v>
      </c>
      <c r="AM101" s="1">
        <f t="shared" si="76"/>
        <v>-11.161373674248569</v>
      </c>
      <c r="AN101" s="1">
        <f t="shared" ref="AN101:AT110" si="81">$AU101+$AB$7*SIN(AO101)</f>
        <v>-2.8067602152110442</v>
      </c>
      <c r="AO101" s="1">
        <f t="shared" si="81"/>
        <v>-2.8006813870484537</v>
      </c>
      <c r="AP101" s="1">
        <f t="shared" si="81"/>
        <v>-2.8121514630203555</v>
      </c>
      <c r="AQ101" s="1">
        <f t="shared" si="81"/>
        <v>-2.7904695503526145</v>
      </c>
      <c r="AR101" s="1">
        <f t="shared" si="81"/>
        <v>-2.8313202260236263</v>
      </c>
      <c r="AS101" s="1">
        <f t="shared" si="81"/>
        <v>-2.7538398416337921</v>
      </c>
      <c r="AT101" s="1">
        <f t="shared" si="81"/>
        <v>-2.8991769734233488</v>
      </c>
      <c r="AU101" s="1">
        <f t="shared" si="77"/>
        <v>-2.6191233852439382</v>
      </c>
    </row>
    <row r="102" spans="1:47" x14ac:dyDescent="0.2">
      <c r="A102" s="38" t="s">
        <v>118</v>
      </c>
      <c r="B102" s="44" t="s">
        <v>102</v>
      </c>
      <c r="C102" s="63">
        <v>37544.514999999999</v>
      </c>
      <c r="D102" s="63" t="s">
        <v>82</v>
      </c>
      <c r="E102" s="64">
        <f t="shared" si="60"/>
        <v>-16231.019300572387</v>
      </c>
      <c r="F102" s="1">
        <f t="shared" si="79"/>
        <v>-16231</v>
      </c>
      <c r="G102" s="1">
        <f t="shared" si="61"/>
        <v>-2.2120000001450535E-2</v>
      </c>
      <c r="I102" s="1">
        <f t="shared" si="78"/>
        <v>-2.2120000001450535E-2</v>
      </c>
      <c r="P102" s="1">
        <f t="shared" si="62"/>
        <v>-2.321516038708632E-2</v>
      </c>
      <c r="Q102" s="131">
        <f t="shared" si="63"/>
        <v>22526.014999999999</v>
      </c>
      <c r="S102" s="2">
        <v>0.1</v>
      </c>
      <c r="Z102" s="1">
        <f t="shared" si="64"/>
        <v>-16231</v>
      </c>
      <c r="AA102" s="1">
        <f t="shared" si="65"/>
        <v>-3.6232660047977705E-2</v>
      </c>
      <c r="AB102" s="1">
        <f t="shared" si="66"/>
        <v>-9.1025003405591515E-3</v>
      </c>
      <c r="AC102" s="1">
        <f t="shared" si="67"/>
        <v>1.095160385635785E-3</v>
      </c>
      <c r="AD102" s="1">
        <f t="shared" si="68"/>
        <v>1.411266004652717E-2</v>
      </c>
      <c r="AE102" s="1">
        <f t="shared" si="69"/>
        <v>1.9916717358884429E-5</v>
      </c>
      <c r="AF102" s="1">
        <f t="shared" si="70"/>
        <v>1.095160385635785E-3</v>
      </c>
      <c r="AG102" s="2"/>
      <c r="AH102" s="1">
        <f t="shared" si="71"/>
        <v>-1.3017499660891383E-2</v>
      </c>
      <c r="AI102" s="1">
        <f t="shared" si="72"/>
        <v>0.4477326256262012</v>
      </c>
      <c r="AJ102" s="1">
        <f t="shared" si="73"/>
        <v>-0.9961678052770867</v>
      </c>
      <c r="AK102" s="1">
        <f t="shared" si="74"/>
        <v>-9.9761271605820281E-2</v>
      </c>
      <c r="AL102" s="1">
        <f t="shared" si="75"/>
        <v>-2.9628804079922899</v>
      </c>
      <c r="AM102" s="1">
        <f t="shared" si="76"/>
        <v>-11.161373674248569</v>
      </c>
      <c r="AN102" s="1">
        <f t="shared" si="81"/>
        <v>-2.8067602152110442</v>
      </c>
      <c r="AO102" s="1">
        <f t="shared" si="81"/>
        <v>-2.8006813870484537</v>
      </c>
      <c r="AP102" s="1">
        <f t="shared" si="81"/>
        <v>-2.8121514630203555</v>
      </c>
      <c r="AQ102" s="1">
        <f t="shared" si="81"/>
        <v>-2.7904695503526145</v>
      </c>
      <c r="AR102" s="1">
        <f t="shared" si="81"/>
        <v>-2.8313202260236263</v>
      </c>
      <c r="AS102" s="1">
        <f t="shared" si="81"/>
        <v>-2.7538398416337921</v>
      </c>
      <c r="AT102" s="1">
        <f t="shared" si="81"/>
        <v>-2.8991769734233488</v>
      </c>
      <c r="AU102" s="1">
        <f t="shared" si="77"/>
        <v>-2.6191233852439382</v>
      </c>
    </row>
    <row r="103" spans="1:47" x14ac:dyDescent="0.2">
      <c r="A103" s="38" t="s">
        <v>120</v>
      </c>
      <c r="B103" s="44" t="s">
        <v>102</v>
      </c>
      <c r="C103" s="63">
        <v>37872.315000000002</v>
      </c>
      <c r="D103" s="63" t="s">
        <v>82</v>
      </c>
      <c r="E103" s="64">
        <f t="shared" si="60"/>
        <v>-15945.000872539438</v>
      </c>
      <c r="F103" s="1">
        <f t="shared" si="79"/>
        <v>-15945</v>
      </c>
      <c r="G103" s="1">
        <f t="shared" si="61"/>
        <v>-1.0000000038417056E-3</v>
      </c>
      <c r="I103" s="1">
        <f t="shared" si="78"/>
        <v>-1.0000000038417056E-3</v>
      </c>
      <c r="P103" s="1">
        <f t="shared" si="62"/>
        <v>-2.0211803504972703E-2</v>
      </c>
      <c r="Q103" s="131">
        <f t="shared" si="63"/>
        <v>22853.815000000002</v>
      </c>
      <c r="S103" s="2">
        <v>0.1</v>
      </c>
      <c r="Z103" s="1">
        <f t="shared" si="64"/>
        <v>-15945</v>
      </c>
      <c r="AA103" s="1">
        <f t="shared" si="65"/>
        <v>-3.2782407311976028E-2</v>
      </c>
      <c r="AB103" s="1">
        <f t="shared" si="66"/>
        <v>1.1570603803161619E-2</v>
      </c>
      <c r="AC103" s="1">
        <f t="shared" si="67"/>
        <v>1.9211803501130997E-2</v>
      </c>
      <c r="AD103" s="1">
        <f t="shared" si="68"/>
        <v>3.1782407308134322E-2</v>
      </c>
      <c r="AE103" s="1">
        <f t="shared" si="69"/>
        <v>1.0101214143001501E-4</v>
      </c>
      <c r="AF103" s="1">
        <f t="shared" si="70"/>
        <v>1.9211803501130997E-2</v>
      </c>
      <c r="AG103" s="2"/>
      <c r="AH103" s="1">
        <f t="shared" si="71"/>
        <v>-1.2570603807003325E-2</v>
      </c>
      <c r="AI103" s="1">
        <f t="shared" si="72"/>
        <v>0.45453746333355161</v>
      </c>
      <c r="AJ103" s="1">
        <f t="shared" si="73"/>
        <v>-0.98931982798200524</v>
      </c>
      <c r="AK103" s="1">
        <f t="shared" si="74"/>
        <v>-0.13199312559199158</v>
      </c>
      <c r="AL103" s="1">
        <f t="shared" si="75"/>
        <v>-2.904172713827339</v>
      </c>
      <c r="AM103" s="1">
        <f t="shared" si="76"/>
        <v>-8.3842850749990667</v>
      </c>
      <c r="AN103" s="1">
        <f t="shared" si="81"/>
        <v>-2.6990122237132903</v>
      </c>
      <c r="AO103" s="1">
        <f t="shared" si="81"/>
        <v>-2.6931880837106994</v>
      </c>
      <c r="AP103" s="1">
        <f t="shared" si="81"/>
        <v>-2.7046730330719466</v>
      </c>
      <c r="AQ103" s="1">
        <f t="shared" si="81"/>
        <v>-2.6819640832888081</v>
      </c>
      <c r="AR103" s="1">
        <f t="shared" si="81"/>
        <v>-2.7266355619250571</v>
      </c>
      <c r="AS103" s="1">
        <f t="shared" si="81"/>
        <v>-2.6378007226984033</v>
      </c>
      <c r="AT103" s="1">
        <f t="shared" si="81"/>
        <v>-2.8111551268589046</v>
      </c>
      <c r="AU103" s="1">
        <f t="shared" si="77"/>
        <v>-2.4557137310244861</v>
      </c>
    </row>
    <row r="104" spans="1:47" x14ac:dyDescent="0.2">
      <c r="A104" s="38" t="s">
        <v>120</v>
      </c>
      <c r="B104" s="44" t="s">
        <v>102</v>
      </c>
      <c r="C104" s="63">
        <v>37872.317000000003</v>
      </c>
      <c r="D104" s="63" t="s">
        <v>82</v>
      </c>
      <c r="E104" s="64">
        <f t="shared" si="60"/>
        <v>-15944.99912746056</v>
      </c>
      <c r="F104" s="1">
        <f t="shared" si="79"/>
        <v>-15945</v>
      </c>
      <c r="G104" s="1">
        <f t="shared" si="61"/>
        <v>9.9999999656574801E-4</v>
      </c>
      <c r="I104" s="1">
        <f t="shared" si="78"/>
        <v>9.9999999656574801E-4</v>
      </c>
      <c r="P104" s="1">
        <f t="shared" si="62"/>
        <v>-2.0211803504972703E-2</v>
      </c>
      <c r="Q104" s="131">
        <f t="shared" si="63"/>
        <v>22853.817000000003</v>
      </c>
      <c r="S104" s="2">
        <v>0.1</v>
      </c>
      <c r="Z104" s="1">
        <f t="shared" si="64"/>
        <v>-15945</v>
      </c>
      <c r="AA104" s="1">
        <f t="shared" si="65"/>
        <v>-3.2782407311976028E-2</v>
      </c>
      <c r="AB104" s="1">
        <f t="shared" si="66"/>
        <v>1.3570603803569073E-2</v>
      </c>
      <c r="AC104" s="1">
        <f t="shared" si="67"/>
        <v>2.1211803501538451E-2</v>
      </c>
      <c r="AD104" s="1">
        <f t="shared" si="68"/>
        <v>3.3782407308541776E-2</v>
      </c>
      <c r="AE104" s="1">
        <f t="shared" si="69"/>
        <v>1.1412510435602169E-4</v>
      </c>
      <c r="AF104" s="1">
        <f t="shared" si="70"/>
        <v>2.1211803501538451E-2</v>
      </c>
      <c r="AG104" s="2"/>
      <c r="AH104" s="1">
        <f t="shared" si="71"/>
        <v>-1.2570603807003325E-2</v>
      </c>
      <c r="AI104" s="1">
        <f t="shared" si="72"/>
        <v>0.45453746333355161</v>
      </c>
      <c r="AJ104" s="1">
        <f t="shared" si="73"/>
        <v>-0.98931982798200524</v>
      </c>
      <c r="AK104" s="1">
        <f t="shared" si="74"/>
        <v>-0.13199312559199158</v>
      </c>
      <c r="AL104" s="1">
        <f t="shared" si="75"/>
        <v>-2.904172713827339</v>
      </c>
      <c r="AM104" s="1">
        <f t="shared" si="76"/>
        <v>-8.3842850749990667</v>
      </c>
      <c r="AN104" s="1">
        <f t="shared" si="81"/>
        <v>-2.6990122237132903</v>
      </c>
      <c r="AO104" s="1">
        <f t="shared" si="81"/>
        <v>-2.6931880837106994</v>
      </c>
      <c r="AP104" s="1">
        <f t="shared" si="81"/>
        <v>-2.7046730330719466</v>
      </c>
      <c r="AQ104" s="1">
        <f t="shared" si="81"/>
        <v>-2.6819640832888081</v>
      </c>
      <c r="AR104" s="1">
        <f t="shared" si="81"/>
        <v>-2.7266355619250571</v>
      </c>
      <c r="AS104" s="1">
        <f t="shared" si="81"/>
        <v>-2.6378007226984033</v>
      </c>
      <c r="AT104" s="1">
        <f t="shared" si="81"/>
        <v>-2.8111551268589046</v>
      </c>
      <c r="AU104" s="1">
        <f t="shared" si="77"/>
        <v>-2.4557137310244861</v>
      </c>
    </row>
    <row r="105" spans="1:47" x14ac:dyDescent="0.2">
      <c r="A105" s="38" t="s">
        <v>120</v>
      </c>
      <c r="B105" s="44" t="s">
        <v>102</v>
      </c>
      <c r="C105" s="63">
        <v>37872.317999999999</v>
      </c>
      <c r="D105" s="63" t="s">
        <v>82</v>
      </c>
      <c r="E105" s="64">
        <f t="shared" si="60"/>
        <v>-15944.998254921124</v>
      </c>
      <c r="F105" s="1">
        <f t="shared" si="79"/>
        <v>-15945</v>
      </c>
      <c r="G105" s="1">
        <f t="shared" si="61"/>
        <v>1.999999993131496E-3</v>
      </c>
      <c r="I105" s="1">
        <f t="shared" si="78"/>
        <v>1.999999993131496E-3</v>
      </c>
      <c r="P105" s="1">
        <f t="shared" si="62"/>
        <v>-2.0211803504972703E-2</v>
      </c>
      <c r="Q105" s="131">
        <f t="shared" si="63"/>
        <v>22853.817999999999</v>
      </c>
      <c r="S105" s="2">
        <v>0.1</v>
      </c>
      <c r="Z105" s="1">
        <f t="shared" si="64"/>
        <v>-15945</v>
      </c>
      <c r="AA105" s="1">
        <f t="shared" si="65"/>
        <v>-3.2782407311976028E-2</v>
      </c>
      <c r="AB105" s="1">
        <f t="shared" si="66"/>
        <v>1.4570603800134821E-2</v>
      </c>
      <c r="AC105" s="1">
        <f t="shared" si="67"/>
        <v>2.2211803498104199E-2</v>
      </c>
      <c r="AD105" s="1">
        <f t="shared" si="68"/>
        <v>3.4782407305107524E-2</v>
      </c>
      <c r="AE105" s="1">
        <f t="shared" si="69"/>
        <v>1.2098158579383975E-4</v>
      </c>
      <c r="AF105" s="1">
        <f t="shared" si="70"/>
        <v>2.2211803498104199E-2</v>
      </c>
      <c r="AG105" s="2"/>
      <c r="AH105" s="1">
        <f t="shared" si="71"/>
        <v>-1.2570603807003325E-2</v>
      </c>
      <c r="AI105" s="1">
        <f t="shared" si="72"/>
        <v>0.45453746333355161</v>
      </c>
      <c r="AJ105" s="1">
        <f t="shared" si="73"/>
        <v>-0.98931982798200524</v>
      </c>
      <c r="AK105" s="1">
        <f t="shared" si="74"/>
        <v>-0.13199312559199158</v>
      </c>
      <c r="AL105" s="1">
        <f t="shared" si="75"/>
        <v>-2.904172713827339</v>
      </c>
      <c r="AM105" s="1">
        <f t="shared" si="76"/>
        <v>-8.3842850749990667</v>
      </c>
      <c r="AN105" s="1">
        <f t="shared" si="81"/>
        <v>-2.6990122237132903</v>
      </c>
      <c r="AO105" s="1">
        <f t="shared" si="81"/>
        <v>-2.6931880837106994</v>
      </c>
      <c r="AP105" s="1">
        <f t="shared" si="81"/>
        <v>-2.7046730330719466</v>
      </c>
      <c r="AQ105" s="1">
        <f t="shared" si="81"/>
        <v>-2.6819640832888081</v>
      </c>
      <c r="AR105" s="1">
        <f t="shared" si="81"/>
        <v>-2.7266355619250571</v>
      </c>
      <c r="AS105" s="1">
        <f t="shared" si="81"/>
        <v>-2.6378007226984033</v>
      </c>
      <c r="AT105" s="1">
        <f t="shared" si="81"/>
        <v>-2.8111551268589046</v>
      </c>
      <c r="AU105" s="1">
        <f t="shared" si="77"/>
        <v>-2.4557137310244861</v>
      </c>
    </row>
    <row r="106" spans="1:47" x14ac:dyDescent="0.2">
      <c r="A106" s="38" t="s">
        <v>120</v>
      </c>
      <c r="B106" s="44" t="s">
        <v>102</v>
      </c>
      <c r="C106" s="63">
        <v>37872.321000000004</v>
      </c>
      <c r="D106" s="63" t="s">
        <v>82</v>
      </c>
      <c r="E106" s="64">
        <f t="shared" si="60"/>
        <v>-15944.995637302804</v>
      </c>
      <c r="F106" s="1">
        <f t="shared" si="79"/>
        <v>-15945</v>
      </c>
      <c r="G106" s="1">
        <f t="shared" si="61"/>
        <v>4.9999999973806553E-3</v>
      </c>
      <c r="I106" s="1">
        <f t="shared" si="78"/>
        <v>4.9999999973806553E-3</v>
      </c>
      <c r="P106" s="1">
        <f t="shared" si="62"/>
        <v>-2.0211803504972703E-2</v>
      </c>
      <c r="Q106" s="131">
        <f t="shared" si="63"/>
        <v>22853.821000000004</v>
      </c>
      <c r="S106" s="2">
        <v>0.1</v>
      </c>
      <c r="Z106" s="1">
        <f t="shared" si="64"/>
        <v>-15945</v>
      </c>
      <c r="AA106" s="1">
        <f t="shared" si="65"/>
        <v>-3.2782407311976028E-2</v>
      </c>
      <c r="AB106" s="1">
        <f t="shared" si="66"/>
        <v>1.757060380438398E-2</v>
      </c>
      <c r="AC106" s="1">
        <f t="shared" si="67"/>
        <v>2.5211803502353358E-2</v>
      </c>
      <c r="AD106" s="1">
        <f t="shared" si="68"/>
        <v>3.7782407309356683E-2</v>
      </c>
      <c r="AE106" s="1">
        <f t="shared" si="69"/>
        <v>1.4275103020901293E-4</v>
      </c>
      <c r="AF106" s="1">
        <f t="shared" si="70"/>
        <v>2.5211803502353358E-2</v>
      </c>
      <c r="AG106" s="2"/>
      <c r="AH106" s="1">
        <f t="shared" si="71"/>
        <v>-1.2570603807003325E-2</v>
      </c>
      <c r="AI106" s="1">
        <f t="shared" si="72"/>
        <v>0.45453746333355161</v>
      </c>
      <c r="AJ106" s="1">
        <f t="shared" si="73"/>
        <v>-0.98931982798200524</v>
      </c>
      <c r="AK106" s="1">
        <f t="shared" si="74"/>
        <v>-0.13199312559199158</v>
      </c>
      <c r="AL106" s="1">
        <f t="shared" si="75"/>
        <v>-2.904172713827339</v>
      </c>
      <c r="AM106" s="1">
        <f t="shared" si="76"/>
        <v>-8.3842850749990667</v>
      </c>
      <c r="AN106" s="1">
        <f t="shared" si="81"/>
        <v>-2.6990122237132903</v>
      </c>
      <c r="AO106" s="1">
        <f t="shared" si="81"/>
        <v>-2.6931880837106994</v>
      </c>
      <c r="AP106" s="1">
        <f t="shared" si="81"/>
        <v>-2.7046730330719466</v>
      </c>
      <c r="AQ106" s="1">
        <f t="shared" si="81"/>
        <v>-2.6819640832888081</v>
      </c>
      <c r="AR106" s="1">
        <f t="shared" si="81"/>
        <v>-2.7266355619250571</v>
      </c>
      <c r="AS106" s="1">
        <f t="shared" si="81"/>
        <v>-2.6378007226984033</v>
      </c>
      <c r="AT106" s="1">
        <f t="shared" si="81"/>
        <v>-2.8111551268589046</v>
      </c>
      <c r="AU106" s="1">
        <f t="shared" si="77"/>
        <v>-2.4557137310244861</v>
      </c>
    </row>
    <row r="107" spans="1:47" x14ac:dyDescent="0.2">
      <c r="A107" s="38" t="s">
        <v>121</v>
      </c>
      <c r="B107" s="44" t="s">
        <v>102</v>
      </c>
      <c r="C107" s="63">
        <v>37873.480000000003</v>
      </c>
      <c r="D107" s="63" t="s">
        <v>82</v>
      </c>
      <c r="E107" s="64">
        <f t="shared" si="60"/>
        <v>-15943.984364093256</v>
      </c>
      <c r="F107" s="1">
        <f t="shared" si="79"/>
        <v>-15944</v>
      </c>
      <c r="G107" s="1">
        <f t="shared" si="61"/>
        <v>1.7920000005688053E-2</v>
      </c>
      <c r="I107" s="1">
        <f t="shared" si="78"/>
        <v>1.7920000005688053E-2</v>
      </c>
      <c r="P107" s="1">
        <f t="shared" si="62"/>
        <v>-2.0201475849343897E-2</v>
      </c>
      <c r="Q107" s="131">
        <f t="shared" si="63"/>
        <v>22854.980000000003</v>
      </c>
      <c r="S107" s="2">
        <v>0.1</v>
      </c>
      <c r="Z107" s="1">
        <f t="shared" si="64"/>
        <v>-15944</v>
      </c>
      <c r="AA107" s="1">
        <f t="shared" si="65"/>
        <v>-3.2770240297857925E-2</v>
      </c>
      <c r="AB107" s="1">
        <f t="shared" si="66"/>
        <v>3.048876445420208E-2</v>
      </c>
      <c r="AC107" s="1">
        <f t="shared" si="67"/>
        <v>3.812147585503195E-2</v>
      </c>
      <c r="AD107" s="1">
        <f t="shared" si="68"/>
        <v>5.0690240303545978E-2</v>
      </c>
      <c r="AE107" s="1">
        <f t="shared" si="69"/>
        <v>2.5695004620312367E-4</v>
      </c>
      <c r="AF107" s="1">
        <f t="shared" si="70"/>
        <v>3.812147585503195E-2</v>
      </c>
      <c r="AG107" s="2"/>
      <c r="AH107" s="1">
        <f t="shared" si="71"/>
        <v>-1.2568764448514029E-2</v>
      </c>
      <c r="AI107" s="1">
        <f t="shared" si="72"/>
        <v>0.45456504679384568</v>
      </c>
      <c r="AJ107" s="1">
        <f t="shared" si="73"/>
        <v>-0.9892893589110453</v>
      </c>
      <c r="AK107" s="1">
        <f t="shared" si="74"/>
        <v>-0.13210706238176712</v>
      </c>
      <c r="AL107" s="1">
        <f t="shared" si="75"/>
        <v>-2.9039638274921535</v>
      </c>
      <c r="AM107" s="1">
        <f t="shared" si="76"/>
        <v>-8.3768451851961885</v>
      </c>
      <c r="AN107" s="1">
        <f t="shared" si="81"/>
        <v>-2.6986318698683798</v>
      </c>
      <c r="AO107" s="1">
        <f t="shared" si="81"/>
        <v>-2.6928103565248276</v>
      </c>
      <c r="AP107" s="1">
        <f t="shared" si="81"/>
        <v>-2.7042921913945523</v>
      </c>
      <c r="AQ107" s="1">
        <f t="shared" si="81"/>
        <v>-2.6815852502997979</v>
      </c>
      <c r="AR107" s="1">
        <f t="shared" si="81"/>
        <v>-2.7262606522703239</v>
      </c>
      <c r="AS107" s="1">
        <f t="shared" si="81"/>
        <v>-2.6374009622009331</v>
      </c>
      <c r="AT107" s="1">
        <f t="shared" si="81"/>
        <v>-2.8108318467924063</v>
      </c>
      <c r="AU107" s="1">
        <f t="shared" si="77"/>
        <v>-2.4551423685971452</v>
      </c>
    </row>
    <row r="108" spans="1:47" x14ac:dyDescent="0.2">
      <c r="A108" s="38" t="s">
        <v>122</v>
      </c>
      <c r="B108" s="44" t="s">
        <v>102</v>
      </c>
      <c r="C108" s="63">
        <v>37904.402000000002</v>
      </c>
      <c r="D108" s="63" t="s">
        <v>82</v>
      </c>
      <c r="E108" s="64">
        <f t="shared" si="60"/>
        <v>-15917.00369956722</v>
      </c>
      <c r="F108" s="1">
        <f t="shared" si="79"/>
        <v>-15917</v>
      </c>
      <c r="G108" s="1">
        <f t="shared" si="61"/>
        <v>-4.2399999947519973E-3</v>
      </c>
      <c r="I108" s="1">
        <f t="shared" si="78"/>
        <v>-4.2399999947519973E-3</v>
      </c>
      <c r="P108" s="1">
        <f t="shared" si="62"/>
        <v>-1.9923086414652708E-2</v>
      </c>
      <c r="Q108" s="131">
        <f t="shared" si="63"/>
        <v>22885.902000000002</v>
      </c>
      <c r="S108" s="2">
        <v>0.1</v>
      </c>
      <c r="Z108" s="1">
        <f t="shared" si="64"/>
        <v>-15917</v>
      </c>
      <c r="AA108" s="1">
        <f t="shared" si="65"/>
        <v>-3.2441451453780454E-2</v>
      </c>
      <c r="AB108" s="1">
        <f t="shared" si="66"/>
        <v>8.2783650443757472E-3</v>
      </c>
      <c r="AC108" s="1">
        <f t="shared" si="67"/>
        <v>1.568308641990071E-2</v>
      </c>
      <c r="AD108" s="1">
        <f t="shared" si="68"/>
        <v>2.8201451459028457E-2</v>
      </c>
      <c r="AE108" s="1">
        <f t="shared" si="69"/>
        <v>7.9532186439593836E-5</v>
      </c>
      <c r="AF108" s="1">
        <f t="shared" si="70"/>
        <v>1.568308641990071E-2</v>
      </c>
      <c r="AG108" s="2"/>
      <c r="AH108" s="1">
        <f t="shared" si="71"/>
        <v>-1.2518365039127744E-2</v>
      </c>
      <c r="AI108" s="1">
        <f t="shared" si="72"/>
        <v>0.45532019845881855</v>
      </c>
      <c r="AJ108" s="1">
        <f t="shared" si="73"/>
        <v>-0.98844880526610479</v>
      </c>
      <c r="AK108" s="1">
        <f t="shared" si="74"/>
        <v>-0.13518682592323514</v>
      </c>
      <c r="AL108" s="1">
        <f t="shared" si="75"/>
        <v>-2.8983134951133374</v>
      </c>
      <c r="AM108" s="1">
        <f t="shared" si="76"/>
        <v>-8.1804217994297428</v>
      </c>
      <c r="AN108" s="1">
        <f t="shared" si="81"/>
        <v>-2.6883521923078564</v>
      </c>
      <c r="AO108" s="1">
        <f t="shared" si="81"/>
        <v>-2.6826055662659787</v>
      </c>
      <c r="AP108" s="1">
        <f t="shared" si="81"/>
        <v>-2.6939956974841017</v>
      </c>
      <c r="AQ108" s="1">
        <f t="shared" si="81"/>
        <v>-2.6713570857577342</v>
      </c>
      <c r="AR108" s="1">
        <f t="shared" si="81"/>
        <v>-2.7161137440804692</v>
      </c>
      <c r="AS108" s="1">
        <f t="shared" si="81"/>
        <v>-2.6266235362891264</v>
      </c>
      <c r="AT108" s="1">
        <f t="shared" si="81"/>
        <v>-2.802059128504605</v>
      </c>
      <c r="AU108" s="1">
        <f t="shared" si="77"/>
        <v>-2.4397155830589452</v>
      </c>
    </row>
    <row r="109" spans="1:47" x14ac:dyDescent="0.2">
      <c r="A109" s="38" t="s">
        <v>122</v>
      </c>
      <c r="B109" s="44" t="s">
        <v>102</v>
      </c>
      <c r="C109" s="63">
        <v>37911.286999999997</v>
      </c>
      <c r="D109" s="63" t="s">
        <v>82</v>
      </c>
      <c r="E109" s="64">
        <f t="shared" si="60"/>
        <v>-15910.996265531207</v>
      </c>
      <c r="F109" s="1">
        <f t="shared" si="79"/>
        <v>-15911</v>
      </c>
      <c r="G109" s="1">
        <f t="shared" si="61"/>
        <v>4.2799999937415123E-3</v>
      </c>
      <c r="I109" s="1">
        <f t="shared" si="78"/>
        <v>4.2799999937415123E-3</v>
      </c>
      <c r="P109" s="1">
        <f t="shared" si="62"/>
        <v>-1.9861341856312331E-2</v>
      </c>
      <c r="Q109" s="131">
        <f t="shared" si="63"/>
        <v>22892.786999999997</v>
      </c>
      <c r="S109" s="2">
        <v>0.1</v>
      </c>
      <c r="Z109" s="1">
        <f t="shared" si="64"/>
        <v>-15911</v>
      </c>
      <c r="AA109" s="1">
        <f t="shared" si="65"/>
        <v>-3.2368313862383161E-2</v>
      </c>
      <c r="AB109" s="1">
        <f t="shared" si="66"/>
        <v>1.6786971999812342E-2</v>
      </c>
      <c r="AC109" s="1">
        <f t="shared" si="67"/>
        <v>2.4141341850053843E-2</v>
      </c>
      <c r="AD109" s="1">
        <f t="shared" si="68"/>
        <v>3.6648313856124673E-2</v>
      </c>
      <c r="AE109" s="1">
        <f t="shared" si="69"/>
        <v>1.3430989084970197E-4</v>
      </c>
      <c r="AF109" s="1">
        <f t="shared" si="70"/>
        <v>2.4141341850053843E-2</v>
      </c>
      <c r="AG109" s="2"/>
      <c r="AH109" s="1">
        <f t="shared" si="71"/>
        <v>-1.2506972006070828E-2</v>
      </c>
      <c r="AI109" s="1">
        <f t="shared" si="72"/>
        <v>0.45549074595497963</v>
      </c>
      <c r="AJ109" s="1">
        <f t="shared" si="73"/>
        <v>-0.98825730887632868</v>
      </c>
      <c r="AK109" s="1">
        <f t="shared" si="74"/>
        <v>-0.13587213242411175</v>
      </c>
      <c r="AL109" s="1">
        <f t="shared" si="75"/>
        <v>-2.8970551159422855</v>
      </c>
      <c r="AM109" s="1">
        <f t="shared" si="76"/>
        <v>-8.1379065048497417</v>
      </c>
      <c r="AN109" s="1">
        <f t="shared" si="81"/>
        <v>-2.6860651511017823</v>
      </c>
      <c r="AO109" s="1">
        <f t="shared" si="81"/>
        <v>-2.680336185541401</v>
      </c>
      <c r="AP109" s="1">
        <f t="shared" si="81"/>
        <v>-2.691703970572402</v>
      </c>
      <c r="AQ109" s="1">
        <f t="shared" si="81"/>
        <v>-2.6690842072590777</v>
      </c>
      <c r="AR109" s="1">
        <f t="shared" si="81"/>
        <v>-2.7138524778278716</v>
      </c>
      <c r="AS109" s="1">
        <f t="shared" si="81"/>
        <v>-2.6242327750534211</v>
      </c>
      <c r="AT109" s="1">
        <f t="shared" si="81"/>
        <v>-2.8000979805404258</v>
      </c>
      <c r="AU109" s="1">
        <f t="shared" si="77"/>
        <v>-2.4362874084949007</v>
      </c>
    </row>
    <row r="110" spans="1:47" x14ac:dyDescent="0.2">
      <c r="A110" s="38" t="s">
        <v>123</v>
      </c>
      <c r="B110" s="44" t="s">
        <v>102</v>
      </c>
      <c r="C110" s="63">
        <v>37959.402000000002</v>
      </c>
      <c r="D110" s="63" t="s">
        <v>82</v>
      </c>
      <c r="E110" s="64">
        <f t="shared" si="60"/>
        <v>-15869.014030434175</v>
      </c>
      <c r="F110" s="1">
        <f t="shared" si="79"/>
        <v>-15869</v>
      </c>
      <c r="G110" s="1">
        <f t="shared" si="61"/>
        <v>-1.6080000001238659E-2</v>
      </c>
      <c r="I110" s="1">
        <f t="shared" si="78"/>
        <v>-1.6080000001238659E-2</v>
      </c>
      <c r="P110" s="1">
        <f t="shared" si="62"/>
        <v>-1.9430349327361263E-2</v>
      </c>
      <c r="Q110" s="131">
        <f t="shared" si="63"/>
        <v>22940.902000000002</v>
      </c>
      <c r="S110" s="2">
        <v>0.1</v>
      </c>
      <c r="Z110" s="1">
        <f t="shared" si="64"/>
        <v>-15869</v>
      </c>
      <c r="AA110" s="1">
        <f t="shared" si="65"/>
        <v>-3.1855598625054965E-2</v>
      </c>
      <c r="AB110" s="1">
        <f t="shared" si="66"/>
        <v>-3.6547507035449584E-3</v>
      </c>
      <c r="AC110" s="1">
        <f t="shared" si="67"/>
        <v>3.3503493261226036E-3</v>
      </c>
      <c r="AD110" s="1">
        <f t="shared" si="68"/>
        <v>1.5775598623816306E-2</v>
      </c>
      <c r="AE110" s="1">
        <f t="shared" si="69"/>
        <v>2.4886951193975495E-5</v>
      </c>
      <c r="AF110" s="1">
        <f t="shared" si="70"/>
        <v>3.3503493261226036E-3</v>
      </c>
      <c r="AG110" s="2"/>
      <c r="AH110" s="1">
        <f t="shared" si="71"/>
        <v>-1.2425249297693701E-2</v>
      </c>
      <c r="AI110" s="1">
        <f t="shared" si="72"/>
        <v>0.45671272582722378</v>
      </c>
      <c r="AJ110" s="1">
        <f t="shared" si="73"/>
        <v>-0.98686841804180503</v>
      </c>
      <c r="AK110" s="1">
        <f t="shared" si="74"/>
        <v>-0.14067871847601734</v>
      </c>
      <c r="AL110" s="1">
        <f t="shared" si="75"/>
        <v>-2.888217884629892</v>
      </c>
      <c r="AM110" s="1">
        <f t="shared" si="76"/>
        <v>-7.8511713951817983</v>
      </c>
      <c r="AN110" s="1">
        <f t="shared" si="81"/>
        <v>-2.6700283121672923</v>
      </c>
      <c r="AO110" s="1">
        <f t="shared" si="81"/>
        <v>-2.6644328756673641</v>
      </c>
      <c r="AP110" s="1">
        <f t="shared" si="81"/>
        <v>-2.6756248162419936</v>
      </c>
      <c r="AQ110" s="1">
        <f t="shared" si="81"/>
        <v>-2.6531736395390801</v>
      </c>
      <c r="AR110" s="1">
        <f t="shared" si="81"/>
        <v>-2.6979580333279305</v>
      </c>
      <c r="AS110" s="1">
        <f t="shared" si="81"/>
        <v>-2.6075404783641685</v>
      </c>
      <c r="AT110" s="1">
        <f t="shared" si="81"/>
        <v>-2.7862492678359194</v>
      </c>
      <c r="AU110" s="1">
        <f t="shared" si="77"/>
        <v>-2.4122901865465893</v>
      </c>
    </row>
    <row r="111" spans="1:47" x14ac:dyDescent="0.2">
      <c r="A111" s="38" t="s">
        <v>121</v>
      </c>
      <c r="B111" s="44" t="s">
        <v>102</v>
      </c>
      <c r="C111" s="63">
        <v>38226.462</v>
      </c>
      <c r="D111" s="63" t="s">
        <v>82</v>
      </c>
      <c r="E111" s="64">
        <f t="shared" si="60"/>
        <v>-15635.993647912886</v>
      </c>
      <c r="F111" s="1">
        <f t="shared" si="79"/>
        <v>-15636</v>
      </c>
      <c r="G111" s="1">
        <f t="shared" si="61"/>
        <v>7.2799999979906715E-3</v>
      </c>
      <c r="I111" s="1">
        <f t="shared" si="78"/>
        <v>7.2799999979906715E-3</v>
      </c>
      <c r="P111" s="1">
        <f t="shared" si="62"/>
        <v>-1.7078122786333666E-2</v>
      </c>
      <c r="Q111" s="131">
        <f t="shared" si="63"/>
        <v>23207.962</v>
      </c>
      <c r="S111" s="2">
        <v>0.1</v>
      </c>
      <c r="Z111" s="1">
        <f t="shared" si="64"/>
        <v>-15636</v>
      </c>
      <c r="AA111" s="1">
        <f t="shared" si="65"/>
        <v>-2.89867968645066E-2</v>
      </c>
      <c r="AB111" s="1">
        <f t="shared" si="66"/>
        <v>1.9188674076163606E-2</v>
      </c>
      <c r="AC111" s="1">
        <f t="shared" si="67"/>
        <v>2.4358122784324338E-2</v>
      </c>
      <c r="AD111" s="1">
        <f t="shared" si="68"/>
        <v>3.6266796862497272E-2</v>
      </c>
      <c r="AE111" s="1">
        <f t="shared" si="69"/>
        <v>1.3152805546656421E-4</v>
      </c>
      <c r="AF111" s="1">
        <f t="shared" si="70"/>
        <v>2.4358122784324338E-2</v>
      </c>
      <c r="AG111" s="2"/>
      <c r="AH111" s="1">
        <f t="shared" si="71"/>
        <v>-1.1908674078172933E-2</v>
      </c>
      <c r="AI111" s="1">
        <f t="shared" si="72"/>
        <v>0.46442366582597772</v>
      </c>
      <c r="AJ111" s="1">
        <f t="shared" si="73"/>
        <v>-0.97756092748548895</v>
      </c>
      <c r="AK111" s="1">
        <f t="shared" si="74"/>
        <v>-0.16765904205516602</v>
      </c>
      <c r="AL111" s="1">
        <f t="shared" si="75"/>
        <v>-2.8382121175641317</v>
      </c>
      <c r="AM111" s="1">
        <f t="shared" si="76"/>
        <v>-6.5417395743565372</v>
      </c>
      <c r="AN111" s="1">
        <f t="shared" ref="AN111:AT120" si="82">$AU111+$AB$7*SIN(AO111)</f>
        <v>-2.5801400517662572</v>
      </c>
      <c r="AO111" s="1">
        <f t="shared" si="82"/>
        <v>-2.5755394612892859</v>
      </c>
      <c r="AP111" s="1">
        <f t="shared" si="82"/>
        <v>-2.585222452923031</v>
      </c>
      <c r="AQ111" s="1">
        <f t="shared" si="82"/>
        <v>-2.564772610754285</v>
      </c>
      <c r="AR111" s="1">
        <f t="shared" si="82"/>
        <v>-2.6076604947899042</v>
      </c>
      <c r="AS111" s="1">
        <f t="shared" si="82"/>
        <v>-2.5162894635829218</v>
      </c>
      <c r="AT111" s="1">
        <f t="shared" si="82"/>
        <v>-2.7053565818322554</v>
      </c>
      <c r="AU111" s="1">
        <f t="shared" si="77"/>
        <v>-2.2791627409761963</v>
      </c>
    </row>
    <row r="112" spans="1:47" x14ac:dyDescent="0.2">
      <c r="A112" s="38" t="s">
        <v>121</v>
      </c>
      <c r="B112" s="44" t="s">
        <v>102</v>
      </c>
      <c r="C112" s="63">
        <v>38226.464999999997</v>
      </c>
      <c r="D112" s="63" t="s">
        <v>82</v>
      </c>
      <c r="E112" s="64">
        <f t="shared" si="60"/>
        <v>-15635.991030294574</v>
      </c>
      <c r="F112" s="1">
        <f t="shared" si="79"/>
        <v>-15636</v>
      </c>
      <c r="G112" s="1">
        <f t="shared" si="61"/>
        <v>1.0279999994963873E-2</v>
      </c>
      <c r="I112" s="1">
        <f t="shared" si="78"/>
        <v>1.0279999994963873E-2</v>
      </c>
      <c r="P112" s="1">
        <f t="shared" si="62"/>
        <v>-1.7078122786333666E-2</v>
      </c>
      <c r="Q112" s="131">
        <f t="shared" si="63"/>
        <v>23207.964999999997</v>
      </c>
      <c r="S112" s="2">
        <v>0.1</v>
      </c>
      <c r="Z112" s="1">
        <f t="shared" si="64"/>
        <v>-15636</v>
      </c>
      <c r="AA112" s="1">
        <f t="shared" si="65"/>
        <v>-2.89867968645066E-2</v>
      </c>
      <c r="AB112" s="1">
        <f t="shared" si="66"/>
        <v>2.2188674073136808E-2</v>
      </c>
      <c r="AC112" s="1">
        <f t="shared" si="67"/>
        <v>2.7358122781297539E-2</v>
      </c>
      <c r="AD112" s="1">
        <f t="shared" si="68"/>
        <v>3.9266796859470474E-2</v>
      </c>
      <c r="AE112" s="1">
        <f t="shared" si="69"/>
        <v>1.5418813356029204E-4</v>
      </c>
      <c r="AF112" s="1">
        <f t="shared" si="70"/>
        <v>2.7358122781297539E-2</v>
      </c>
      <c r="AG112" s="2"/>
      <c r="AH112" s="1">
        <f t="shared" si="71"/>
        <v>-1.1908674078172933E-2</v>
      </c>
      <c r="AI112" s="1">
        <f t="shared" si="72"/>
        <v>0.46442366582597772</v>
      </c>
      <c r="AJ112" s="1">
        <f t="shared" si="73"/>
        <v>-0.97756092748548895</v>
      </c>
      <c r="AK112" s="1">
        <f t="shared" si="74"/>
        <v>-0.16765904205516602</v>
      </c>
      <c r="AL112" s="1">
        <f t="shared" si="75"/>
        <v>-2.8382121175641317</v>
      </c>
      <c r="AM112" s="1">
        <f t="shared" si="76"/>
        <v>-6.5417395743565372</v>
      </c>
      <c r="AN112" s="1">
        <f t="shared" si="82"/>
        <v>-2.5801400517662572</v>
      </c>
      <c r="AO112" s="1">
        <f t="shared" si="82"/>
        <v>-2.5755394612892859</v>
      </c>
      <c r="AP112" s="1">
        <f t="shared" si="82"/>
        <v>-2.585222452923031</v>
      </c>
      <c r="AQ112" s="1">
        <f t="shared" si="82"/>
        <v>-2.564772610754285</v>
      </c>
      <c r="AR112" s="1">
        <f t="shared" si="82"/>
        <v>-2.6076604947899042</v>
      </c>
      <c r="AS112" s="1">
        <f t="shared" si="82"/>
        <v>-2.5162894635829218</v>
      </c>
      <c r="AT112" s="1">
        <f t="shared" si="82"/>
        <v>-2.7053565818322554</v>
      </c>
      <c r="AU112" s="1">
        <f t="shared" si="77"/>
        <v>-2.2791627409761963</v>
      </c>
    </row>
    <row r="113" spans="1:47" x14ac:dyDescent="0.2">
      <c r="A113" s="66" t="s">
        <v>114</v>
      </c>
      <c r="B113" s="67" t="s">
        <v>101</v>
      </c>
      <c r="C113" s="68">
        <v>38226.964</v>
      </c>
      <c r="D113" s="66" t="s">
        <v>82</v>
      </c>
      <c r="E113" s="64">
        <f t="shared" si="60"/>
        <v>-15635.555633114618</v>
      </c>
      <c r="F113" s="1">
        <f t="shared" si="79"/>
        <v>-15635.5</v>
      </c>
      <c r="G113" s="1">
        <f t="shared" si="61"/>
        <v>-6.3759999997273553E-2</v>
      </c>
      <c r="I113" s="1">
        <f t="shared" si="78"/>
        <v>-6.3759999997273553E-2</v>
      </c>
      <c r="P113" s="1">
        <f t="shared" si="62"/>
        <v>-1.7073145706237275E-2</v>
      </c>
      <c r="Q113" s="131">
        <f t="shared" si="63"/>
        <v>23208.464</v>
      </c>
      <c r="S113" s="2">
        <v>0.1</v>
      </c>
      <c r="Z113" s="1">
        <f t="shared" si="64"/>
        <v>-15635.5</v>
      </c>
      <c r="AA113" s="1">
        <f t="shared" si="65"/>
        <v>-2.8980595117189305E-2</v>
      </c>
      <c r="AB113" s="1">
        <f t="shared" si="66"/>
        <v>-5.1852550586321523E-2</v>
      </c>
      <c r="AC113" s="1">
        <f t="shared" si="67"/>
        <v>-4.6686854291036278E-2</v>
      </c>
      <c r="AD113" s="1">
        <f t="shared" si="68"/>
        <v>-3.4779404880084248E-2</v>
      </c>
      <c r="AE113" s="1">
        <f t="shared" si="69"/>
        <v>1.209607003812828E-4</v>
      </c>
      <c r="AF113" s="1">
        <f t="shared" si="70"/>
        <v>-4.6686854291036278E-2</v>
      </c>
      <c r="AG113" s="2"/>
      <c r="AH113" s="1">
        <f t="shared" si="71"/>
        <v>-1.1907449410952032E-2</v>
      </c>
      <c r="AI113" s="1">
        <f t="shared" si="72"/>
        <v>0.4644419821874971</v>
      </c>
      <c r="AJ113" s="1">
        <f t="shared" si="73"/>
        <v>-0.97753791233027443</v>
      </c>
      <c r="AK113" s="1">
        <f t="shared" si="74"/>
        <v>-0.16771754132136171</v>
      </c>
      <c r="AL113" s="1">
        <f t="shared" si="75"/>
        <v>-2.8381028889393023</v>
      </c>
      <c r="AM113" s="1">
        <f t="shared" si="76"/>
        <v>-6.5393486298965717</v>
      </c>
      <c r="AN113" s="1">
        <f t="shared" si="82"/>
        <v>-2.5799453928953557</v>
      </c>
      <c r="AO113" s="1">
        <f t="shared" si="82"/>
        <v>-2.5753472859190136</v>
      </c>
      <c r="AP113" s="1">
        <f t="shared" si="82"/>
        <v>-2.5850262322201645</v>
      </c>
      <c r="AQ113" s="1">
        <f t="shared" si="82"/>
        <v>-2.5645824205560346</v>
      </c>
      <c r="AR113" s="1">
        <f t="shared" si="82"/>
        <v>-2.607462817212943</v>
      </c>
      <c r="AS113" s="1">
        <f t="shared" si="82"/>
        <v>-2.5160960428664505</v>
      </c>
      <c r="AT113" s="1">
        <f t="shared" si="82"/>
        <v>-2.7051751902738284</v>
      </c>
      <c r="AU113" s="1">
        <f t="shared" si="77"/>
        <v>-2.2788770597625261</v>
      </c>
    </row>
    <row r="114" spans="1:47" x14ac:dyDescent="0.2">
      <c r="A114" s="38" t="s">
        <v>121</v>
      </c>
      <c r="B114" s="44" t="s">
        <v>102</v>
      </c>
      <c r="C114" s="63">
        <v>38234.466</v>
      </c>
      <c r="D114" s="63" t="s">
        <v>82</v>
      </c>
      <c r="E114" s="64">
        <f t="shared" si="60"/>
        <v>-15629.00984224487</v>
      </c>
      <c r="F114" s="1">
        <f t="shared" si="79"/>
        <v>-15629</v>
      </c>
      <c r="G114" s="1">
        <f t="shared" si="61"/>
        <v>-1.1280000006081536E-2</v>
      </c>
      <c r="I114" s="1">
        <f t="shared" si="78"/>
        <v>-1.1280000006081536E-2</v>
      </c>
      <c r="P114" s="1">
        <f t="shared" si="62"/>
        <v>-1.7008471185700341E-2</v>
      </c>
      <c r="Q114" s="131">
        <f t="shared" si="63"/>
        <v>23215.966</v>
      </c>
      <c r="S114" s="2">
        <v>0.1</v>
      </c>
      <c r="Z114" s="1">
        <f t="shared" si="64"/>
        <v>-15629</v>
      </c>
      <c r="AA114" s="1">
        <f t="shared" si="65"/>
        <v>-2.8899954337322273E-2</v>
      </c>
      <c r="AB114" s="1">
        <f t="shared" si="66"/>
        <v>6.1148314554039518E-4</v>
      </c>
      <c r="AC114" s="1">
        <f t="shared" si="67"/>
        <v>5.7284711796188048E-3</v>
      </c>
      <c r="AD114" s="1">
        <f t="shared" si="68"/>
        <v>1.7619954331240736E-2</v>
      </c>
      <c r="AE114" s="1">
        <f t="shared" si="69"/>
        <v>3.1046279063500919E-5</v>
      </c>
      <c r="AF114" s="1">
        <f t="shared" si="70"/>
        <v>5.7284711796188048E-3</v>
      </c>
      <c r="AG114" s="2"/>
      <c r="AH114" s="1">
        <f t="shared" si="71"/>
        <v>-1.1891483151621932E-2</v>
      </c>
      <c r="AI114" s="1">
        <f t="shared" si="72"/>
        <v>0.46468081039895015</v>
      </c>
      <c r="AJ114" s="1">
        <f t="shared" si="73"/>
        <v>-0.97723748519198961</v>
      </c>
      <c r="AK114" s="1">
        <f t="shared" si="74"/>
        <v>-0.16847827561740744</v>
      </c>
      <c r="AL114" s="1">
        <f t="shared" si="75"/>
        <v>-2.8366821206891011</v>
      </c>
      <c r="AM114" s="1">
        <f t="shared" si="76"/>
        <v>-6.5084037797732552</v>
      </c>
      <c r="AN114" s="1">
        <f t="shared" si="82"/>
        <v>-2.5774141089865905</v>
      </c>
      <c r="AO114" s="1">
        <f t="shared" si="82"/>
        <v>-2.5728483833984477</v>
      </c>
      <c r="AP114" s="1">
        <f t="shared" si="82"/>
        <v>-2.5824744858194588</v>
      </c>
      <c r="AQ114" s="1">
        <f t="shared" si="82"/>
        <v>-2.5621096676062454</v>
      </c>
      <c r="AR114" s="1">
        <f t="shared" si="82"/>
        <v>-2.6048914807421499</v>
      </c>
      <c r="AS114" s="1">
        <f t="shared" si="82"/>
        <v>-2.5135824722399405</v>
      </c>
      <c r="AT114" s="1">
        <f t="shared" si="82"/>
        <v>-2.7028139308669692</v>
      </c>
      <c r="AU114" s="1">
        <f t="shared" si="77"/>
        <v>-2.2751632039848113</v>
      </c>
    </row>
    <row r="115" spans="1:47" x14ac:dyDescent="0.2">
      <c r="A115" s="38" t="s">
        <v>121</v>
      </c>
      <c r="B115" s="44" t="s">
        <v>102</v>
      </c>
      <c r="C115" s="63">
        <v>38234.466999999997</v>
      </c>
      <c r="D115" s="63" t="s">
        <v>82</v>
      </c>
      <c r="E115" s="64">
        <f t="shared" si="60"/>
        <v>-15629.008969705434</v>
      </c>
      <c r="F115" s="1">
        <f t="shared" si="79"/>
        <v>-15629</v>
      </c>
      <c r="G115" s="1">
        <f t="shared" si="61"/>
        <v>-1.0280000009515788E-2</v>
      </c>
      <c r="I115" s="1">
        <f t="shared" si="78"/>
        <v>-1.0280000009515788E-2</v>
      </c>
      <c r="P115" s="1">
        <f t="shared" si="62"/>
        <v>-1.7008471185700341E-2</v>
      </c>
      <c r="Q115" s="131">
        <f t="shared" si="63"/>
        <v>23215.966999999997</v>
      </c>
      <c r="S115" s="2">
        <v>0.1</v>
      </c>
      <c r="Z115" s="1">
        <f t="shared" si="64"/>
        <v>-15629</v>
      </c>
      <c r="AA115" s="1">
        <f t="shared" si="65"/>
        <v>-2.8899954337322273E-2</v>
      </c>
      <c r="AB115" s="1">
        <f t="shared" si="66"/>
        <v>1.6114831421061432E-3</v>
      </c>
      <c r="AC115" s="1">
        <f t="shared" si="67"/>
        <v>6.7284711761845528E-3</v>
      </c>
      <c r="AD115" s="1">
        <f t="shared" si="68"/>
        <v>1.8619954327806484E-2</v>
      </c>
      <c r="AE115" s="1">
        <f t="shared" si="69"/>
        <v>3.4670269916959943E-5</v>
      </c>
      <c r="AF115" s="1">
        <f t="shared" si="70"/>
        <v>6.7284711761845528E-3</v>
      </c>
      <c r="AG115" s="2"/>
      <c r="AH115" s="1">
        <f t="shared" si="71"/>
        <v>-1.1891483151621932E-2</v>
      </c>
      <c r="AI115" s="1">
        <f t="shared" si="72"/>
        <v>0.46468081039895015</v>
      </c>
      <c r="AJ115" s="1">
        <f t="shared" si="73"/>
        <v>-0.97723748519198961</v>
      </c>
      <c r="AK115" s="1">
        <f t="shared" si="74"/>
        <v>-0.16847827561740744</v>
      </c>
      <c r="AL115" s="1">
        <f t="shared" si="75"/>
        <v>-2.8366821206891011</v>
      </c>
      <c r="AM115" s="1">
        <f t="shared" si="76"/>
        <v>-6.5084037797732552</v>
      </c>
      <c r="AN115" s="1">
        <f t="shared" si="82"/>
        <v>-2.5774141089865905</v>
      </c>
      <c r="AO115" s="1">
        <f t="shared" si="82"/>
        <v>-2.5728483833984477</v>
      </c>
      <c r="AP115" s="1">
        <f t="shared" si="82"/>
        <v>-2.5824744858194588</v>
      </c>
      <c r="AQ115" s="1">
        <f t="shared" si="82"/>
        <v>-2.5621096676062454</v>
      </c>
      <c r="AR115" s="1">
        <f t="shared" si="82"/>
        <v>-2.6048914807421499</v>
      </c>
      <c r="AS115" s="1">
        <f t="shared" si="82"/>
        <v>-2.5135824722399405</v>
      </c>
      <c r="AT115" s="1">
        <f t="shared" si="82"/>
        <v>-2.7028139308669692</v>
      </c>
      <c r="AU115" s="1">
        <f t="shared" si="77"/>
        <v>-2.2751632039848113</v>
      </c>
    </row>
    <row r="116" spans="1:47" x14ac:dyDescent="0.2">
      <c r="A116" s="38" t="s">
        <v>121</v>
      </c>
      <c r="B116" s="44" t="s">
        <v>102</v>
      </c>
      <c r="C116" s="63">
        <v>38234.468999999997</v>
      </c>
      <c r="D116" s="63" t="s">
        <v>82</v>
      </c>
      <c r="E116" s="64">
        <f t="shared" si="60"/>
        <v>-15629.007224626557</v>
      </c>
      <c r="F116" s="1">
        <f t="shared" si="79"/>
        <v>-15629</v>
      </c>
      <c r="G116" s="1">
        <f t="shared" si="61"/>
        <v>-8.2800000091083348E-3</v>
      </c>
      <c r="I116" s="1">
        <f t="shared" si="78"/>
        <v>-8.2800000091083348E-3</v>
      </c>
      <c r="P116" s="1">
        <f t="shared" si="62"/>
        <v>-1.7008471185700341E-2</v>
      </c>
      <c r="Q116" s="131">
        <f t="shared" si="63"/>
        <v>23215.968999999997</v>
      </c>
      <c r="S116" s="2">
        <v>0.1</v>
      </c>
      <c r="Z116" s="1">
        <f t="shared" si="64"/>
        <v>-15629</v>
      </c>
      <c r="AA116" s="1">
        <f t="shared" si="65"/>
        <v>-2.8899954337322273E-2</v>
      </c>
      <c r="AB116" s="1">
        <f t="shared" si="66"/>
        <v>3.6114831425135968E-3</v>
      </c>
      <c r="AC116" s="1">
        <f t="shared" si="67"/>
        <v>8.7284711765920064E-3</v>
      </c>
      <c r="AD116" s="1">
        <f t="shared" si="68"/>
        <v>2.0619954328213938E-2</v>
      </c>
      <c r="AE116" s="1">
        <f t="shared" si="69"/>
        <v>4.2518251649762872E-5</v>
      </c>
      <c r="AF116" s="1">
        <f t="shared" si="70"/>
        <v>8.7284711765920064E-3</v>
      </c>
      <c r="AG116" s="2"/>
      <c r="AH116" s="1">
        <f t="shared" si="71"/>
        <v>-1.1891483151621932E-2</v>
      </c>
      <c r="AI116" s="1">
        <f t="shared" si="72"/>
        <v>0.46468081039895015</v>
      </c>
      <c r="AJ116" s="1">
        <f t="shared" si="73"/>
        <v>-0.97723748519198961</v>
      </c>
      <c r="AK116" s="1">
        <f t="shared" si="74"/>
        <v>-0.16847827561740744</v>
      </c>
      <c r="AL116" s="1">
        <f t="shared" si="75"/>
        <v>-2.8366821206891011</v>
      </c>
      <c r="AM116" s="1">
        <f t="shared" si="76"/>
        <v>-6.5084037797732552</v>
      </c>
      <c r="AN116" s="1">
        <f t="shared" si="82"/>
        <v>-2.5774141089865905</v>
      </c>
      <c r="AO116" s="1">
        <f t="shared" si="82"/>
        <v>-2.5728483833984477</v>
      </c>
      <c r="AP116" s="1">
        <f t="shared" si="82"/>
        <v>-2.5824744858194588</v>
      </c>
      <c r="AQ116" s="1">
        <f t="shared" si="82"/>
        <v>-2.5621096676062454</v>
      </c>
      <c r="AR116" s="1">
        <f t="shared" si="82"/>
        <v>-2.6048914807421499</v>
      </c>
      <c r="AS116" s="1">
        <f t="shared" si="82"/>
        <v>-2.5135824722399405</v>
      </c>
      <c r="AT116" s="1">
        <f t="shared" si="82"/>
        <v>-2.7028139308669692</v>
      </c>
      <c r="AU116" s="1">
        <f t="shared" si="77"/>
        <v>-2.2751632039848113</v>
      </c>
    </row>
    <row r="117" spans="1:47" x14ac:dyDescent="0.2">
      <c r="A117" s="38" t="s">
        <v>121</v>
      </c>
      <c r="B117" s="44" t="s">
        <v>102</v>
      </c>
      <c r="C117" s="63">
        <v>38234.468999999997</v>
      </c>
      <c r="D117" s="63" t="s">
        <v>82</v>
      </c>
      <c r="E117" s="64">
        <f t="shared" si="60"/>
        <v>-15629.007224626557</v>
      </c>
      <c r="F117" s="1">
        <f t="shared" si="79"/>
        <v>-15629</v>
      </c>
      <c r="G117" s="1">
        <f t="shared" si="61"/>
        <v>-8.2800000091083348E-3</v>
      </c>
      <c r="I117" s="1">
        <f t="shared" si="78"/>
        <v>-8.2800000091083348E-3</v>
      </c>
      <c r="P117" s="1">
        <f t="shared" si="62"/>
        <v>-1.7008471185700341E-2</v>
      </c>
      <c r="Q117" s="131">
        <f t="shared" si="63"/>
        <v>23215.968999999997</v>
      </c>
      <c r="S117" s="2">
        <v>0.1</v>
      </c>
      <c r="Z117" s="1">
        <f t="shared" si="64"/>
        <v>-15629</v>
      </c>
      <c r="AA117" s="1">
        <f t="shared" si="65"/>
        <v>-2.8899954337322273E-2</v>
      </c>
      <c r="AB117" s="1">
        <f t="shared" si="66"/>
        <v>3.6114831425135968E-3</v>
      </c>
      <c r="AC117" s="1">
        <f t="shared" si="67"/>
        <v>8.7284711765920064E-3</v>
      </c>
      <c r="AD117" s="1">
        <f t="shared" si="68"/>
        <v>2.0619954328213938E-2</v>
      </c>
      <c r="AE117" s="1">
        <f t="shared" si="69"/>
        <v>4.2518251649762872E-5</v>
      </c>
      <c r="AF117" s="1">
        <f t="shared" si="70"/>
        <v>8.7284711765920064E-3</v>
      </c>
      <c r="AG117" s="2"/>
      <c r="AH117" s="1">
        <f t="shared" si="71"/>
        <v>-1.1891483151621932E-2</v>
      </c>
      <c r="AI117" s="1">
        <f t="shared" si="72"/>
        <v>0.46468081039895015</v>
      </c>
      <c r="AJ117" s="1">
        <f t="shared" si="73"/>
        <v>-0.97723748519198961</v>
      </c>
      <c r="AK117" s="1">
        <f t="shared" si="74"/>
        <v>-0.16847827561740744</v>
      </c>
      <c r="AL117" s="1">
        <f t="shared" si="75"/>
        <v>-2.8366821206891011</v>
      </c>
      <c r="AM117" s="1">
        <f t="shared" si="76"/>
        <v>-6.5084037797732552</v>
      </c>
      <c r="AN117" s="1">
        <f t="shared" si="82"/>
        <v>-2.5774141089865905</v>
      </c>
      <c r="AO117" s="1">
        <f t="shared" si="82"/>
        <v>-2.5728483833984477</v>
      </c>
      <c r="AP117" s="1">
        <f t="shared" si="82"/>
        <v>-2.5824744858194588</v>
      </c>
      <c r="AQ117" s="1">
        <f t="shared" si="82"/>
        <v>-2.5621096676062454</v>
      </c>
      <c r="AR117" s="1">
        <f t="shared" si="82"/>
        <v>-2.6048914807421499</v>
      </c>
      <c r="AS117" s="1">
        <f t="shared" si="82"/>
        <v>-2.5135824722399405</v>
      </c>
      <c r="AT117" s="1">
        <f t="shared" si="82"/>
        <v>-2.7028139308669692</v>
      </c>
      <c r="AU117" s="1">
        <f t="shared" si="77"/>
        <v>-2.2751632039848113</v>
      </c>
    </row>
    <row r="118" spans="1:47" x14ac:dyDescent="0.2">
      <c r="A118" s="38" t="s">
        <v>122</v>
      </c>
      <c r="B118" s="44" t="s">
        <v>102</v>
      </c>
      <c r="C118" s="63">
        <v>38288.347000000002</v>
      </c>
      <c r="D118" s="63" t="s">
        <v>82</v>
      </c>
      <c r="E118" s="64">
        <f t="shared" si="60"/>
        <v>-15581.996544743823</v>
      </c>
      <c r="F118" s="1">
        <f t="shared" si="79"/>
        <v>-15582</v>
      </c>
      <c r="G118" s="1">
        <f t="shared" si="61"/>
        <v>3.9600000018253922E-3</v>
      </c>
      <c r="I118" s="1">
        <f t="shared" si="78"/>
        <v>3.9600000018253922E-3</v>
      </c>
      <c r="P118" s="1">
        <f t="shared" si="62"/>
        <v>-1.654234555019668E-2</v>
      </c>
      <c r="Q118" s="131">
        <f t="shared" si="63"/>
        <v>23269.847000000002</v>
      </c>
      <c r="S118" s="2">
        <v>0.1</v>
      </c>
      <c r="Z118" s="1">
        <f t="shared" si="64"/>
        <v>-15582</v>
      </c>
      <c r="AA118" s="1">
        <f t="shared" si="65"/>
        <v>-2.8315857110088563E-2</v>
      </c>
      <c r="AB118" s="1">
        <f t="shared" si="66"/>
        <v>1.5733511561717275E-2</v>
      </c>
      <c r="AC118" s="1">
        <f t="shared" si="67"/>
        <v>2.0502345552022072E-2</v>
      </c>
      <c r="AD118" s="1">
        <f t="shared" si="68"/>
        <v>3.2275857111913955E-2</v>
      </c>
      <c r="AE118" s="1">
        <f t="shared" si="69"/>
        <v>1.0417309523086866E-4</v>
      </c>
      <c r="AF118" s="1">
        <f t="shared" si="70"/>
        <v>2.0502345552022072E-2</v>
      </c>
      <c r="AG118" s="2"/>
      <c r="AH118" s="1">
        <f t="shared" si="71"/>
        <v>-1.1773511559891883E-2</v>
      </c>
      <c r="AI118" s="1">
        <f t="shared" si="72"/>
        <v>0.46644761133348134</v>
      </c>
      <c r="AJ118" s="1">
        <f t="shared" si="73"/>
        <v>-0.97499658782081833</v>
      </c>
      <c r="AK118" s="1">
        <f t="shared" si="74"/>
        <v>-0.17399256495147158</v>
      </c>
      <c r="AL118" s="1">
        <f t="shared" si="75"/>
        <v>-2.8263642480356452</v>
      </c>
      <c r="AM118" s="1">
        <f t="shared" si="76"/>
        <v>-6.2919806096819304</v>
      </c>
      <c r="AN118" s="1">
        <f t="shared" si="82"/>
        <v>-2.5590708642934339</v>
      </c>
      <c r="AO118" s="1">
        <f t="shared" si="82"/>
        <v>-2.5547440789239584</v>
      </c>
      <c r="AP118" s="1">
        <f t="shared" si="82"/>
        <v>-2.5639747959173276</v>
      </c>
      <c r="AQ118" s="1">
        <f t="shared" si="82"/>
        <v>-2.544213053577749</v>
      </c>
      <c r="AR118" s="1">
        <f t="shared" si="82"/>
        <v>-2.5862143276748362</v>
      </c>
      <c r="AS118" s="1">
        <f t="shared" si="82"/>
        <v>-2.4954564705408147</v>
      </c>
      <c r="AT118" s="1">
        <f t="shared" si="82"/>
        <v>-2.685563544761659</v>
      </c>
      <c r="AU118" s="1">
        <f t="shared" si="77"/>
        <v>-2.2483091698997963</v>
      </c>
    </row>
    <row r="119" spans="1:47" x14ac:dyDescent="0.2">
      <c r="A119" s="38" t="s">
        <v>122</v>
      </c>
      <c r="B119" s="44" t="s">
        <v>102</v>
      </c>
      <c r="C119" s="63">
        <v>38288.347999999998</v>
      </c>
      <c r="D119" s="63" t="s">
        <v>82</v>
      </c>
      <c r="E119" s="64">
        <f t="shared" si="60"/>
        <v>-15581.995672204386</v>
      </c>
      <c r="F119" s="1">
        <f t="shared" si="79"/>
        <v>-15582</v>
      </c>
      <c r="G119" s="1">
        <f t="shared" si="61"/>
        <v>4.9599999983911403E-3</v>
      </c>
      <c r="I119" s="1">
        <f t="shared" si="78"/>
        <v>4.9599999983911403E-3</v>
      </c>
      <c r="P119" s="1">
        <f t="shared" si="62"/>
        <v>-1.654234555019668E-2</v>
      </c>
      <c r="Q119" s="131">
        <f t="shared" si="63"/>
        <v>23269.847999999998</v>
      </c>
      <c r="S119" s="2">
        <v>0.1</v>
      </c>
      <c r="Z119" s="1">
        <f t="shared" si="64"/>
        <v>-15582</v>
      </c>
      <c r="AA119" s="1">
        <f t="shared" si="65"/>
        <v>-2.8315857110088563E-2</v>
      </c>
      <c r="AB119" s="1">
        <f t="shared" si="66"/>
        <v>1.6733511558283024E-2</v>
      </c>
      <c r="AC119" s="1">
        <f t="shared" si="67"/>
        <v>2.150234554858782E-2</v>
      </c>
      <c r="AD119" s="1">
        <f t="shared" si="68"/>
        <v>3.3275857108479703E-2</v>
      </c>
      <c r="AE119" s="1">
        <f t="shared" si="69"/>
        <v>1.1072826663039593E-4</v>
      </c>
      <c r="AF119" s="1">
        <f t="shared" si="70"/>
        <v>2.150234554858782E-2</v>
      </c>
      <c r="AG119" s="2"/>
      <c r="AH119" s="1">
        <f t="shared" si="71"/>
        <v>-1.1773511559891883E-2</v>
      </c>
      <c r="AI119" s="1">
        <f t="shared" si="72"/>
        <v>0.46644761133348134</v>
      </c>
      <c r="AJ119" s="1">
        <f t="shared" si="73"/>
        <v>-0.97499658782081833</v>
      </c>
      <c r="AK119" s="1">
        <f t="shared" si="74"/>
        <v>-0.17399256495147158</v>
      </c>
      <c r="AL119" s="1">
        <f t="shared" si="75"/>
        <v>-2.8263642480356452</v>
      </c>
      <c r="AM119" s="1">
        <f t="shared" si="76"/>
        <v>-6.2919806096819304</v>
      </c>
      <c r="AN119" s="1">
        <f t="shared" si="82"/>
        <v>-2.5590708642934339</v>
      </c>
      <c r="AO119" s="1">
        <f t="shared" si="82"/>
        <v>-2.5547440789239584</v>
      </c>
      <c r="AP119" s="1">
        <f t="shared" si="82"/>
        <v>-2.5639747959173276</v>
      </c>
      <c r="AQ119" s="1">
        <f t="shared" si="82"/>
        <v>-2.544213053577749</v>
      </c>
      <c r="AR119" s="1">
        <f t="shared" si="82"/>
        <v>-2.5862143276748362</v>
      </c>
      <c r="AS119" s="1">
        <f t="shared" si="82"/>
        <v>-2.4954564705408147</v>
      </c>
      <c r="AT119" s="1">
        <f t="shared" si="82"/>
        <v>-2.685563544761659</v>
      </c>
      <c r="AU119" s="1">
        <f t="shared" si="77"/>
        <v>-2.2483091698997963</v>
      </c>
    </row>
    <row r="120" spans="1:47" x14ac:dyDescent="0.2">
      <c r="A120" s="38" t="s">
        <v>121</v>
      </c>
      <c r="B120" s="44" t="s">
        <v>102</v>
      </c>
      <c r="C120" s="63">
        <v>38319.288999999997</v>
      </c>
      <c r="D120" s="63" t="s">
        <v>82</v>
      </c>
      <c r="E120" s="64">
        <f t="shared" si="60"/>
        <v>-15554.998429429013</v>
      </c>
      <c r="F120" s="1">
        <f t="shared" si="79"/>
        <v>-15555</v>
      </c>
      <c r="G120" s="1">
        <f t="shared" si="61"/>
        <v>1.7999999909079634E-3</v>
      </c>
      <c r="I120" s="1">
        <f t="shared" si="78"/>
        <v>1.7999999909079634E-3</v>
      </c>
      <c r="P120" s="1">
        <f t="shared" si="62"/>
        <v>-1.6275779741065061E-2</v>
      </c>
      <c r="Q120" s="131">
        <f t="shared" si="63"/>
        <v>23300.788999999997</v>
      </c>
      <c r="S120" s="2">
        <v>0.1</v>
      </c>
      <c r="Z120" s="1">
        <f t="shared" si="64"/>
        <v>-15555</v>
      </c>
      <c r="AA120" s="1">
        <f t="shared" si="65"/>
        <v>-2.7979510639889613E-2</v>
      </c>
      <c r="AB120" s="1">
        <f t="shared" si="66"/>
        <v>1.3503730889732514E-2</v>
      </c>
      <c r="AC120" s="1">
        <f t="shared" si="67"/>
        <v>1.8075779731973024E-2</v>
      </c>
      <c r="AD120" s="1">
        <f t="shared" si="68"/>
        <v>2.9779510630797576E-2</v>
      </c>
      <c r="AE120" s="1">
        <f t="shared" si="69"/>
        <v>8.8681925340978592E-5</v>
      </c>
      <c r="AF120" s="1">
        <f t="shared" si="70"/>
        <v>1.8075779731973024E-2</v>
      </c>
      <c r="AG120" s="2"/>
      <c r="AH120" s="1">
        <f t="shared" si="71"/>
        <v>-1.170373089882455E-2</v>
      </c>
      <c r="AI120" s="1">
        <f t="shared" si="72"/>
        <v>0.46749469808555932</v>
      </c>
      <c r="AJ120" s="1">
        <f t="shared" si="73"/>
        <v>-0.97365404964119628</v>
      </c>
      <c r="AK120" s="1">
        <f t="shared" si="74"/>
        <v>-0.17717129435422135</v>
      </c>
      <c r="AL120" s="1">
        <f t="shared" si="75"/>
        <v>-2.8204007434142775</v>
      </c>
      <c r="AM120" s="1">
        <f t="shared" si="76"/>
        <v>-6.1731826373900764</v>
      </c>
      <c r="AN120" s="1">
        <f t="shared" si="82"/>
        <v>-2.5485008932821542</v>
      </c>
      <c r="AO120" s="1">
        <f t="shared" si="82"/>
        <v>-2.5443145929971829</v>
      </c>
      <c r="AP120" s="1">
        <f t="shared" si="82"/>
        <v>-2.5533085553518391</v>
      </c>
      <c r="AQ120" s="1">
        <f t="shared" si="82"/>
        <v>-2.5339172768094036</v>
      </c>
      <c r="AR120" s="1">
        <f t="shared" si="82"/>
        <v>-2.5754178919274859</v>
      </c>
      <c r="AS120" s="1">
        <f t="shared" si="82"/>
        <v>-2.4850818401208783</v>
      </c>
      <c r="AT120" s="1">
        <f t="shared" si="82"/>
        <v>-2.6755115908171456</v>
      </c>
      <c r="AU120" s="1">
        <f t="shared" si="77"/>
        <v>-2.2328823843615964</v>
      </c>
    </row>
    <row r="121" spans="1:47" x14ac:dyDescent="0.2">
      <c r="A121" s="38" t="s">
        <v>121</v>
      </c>
      <c r="B121" s="44" t="s">
        <v>102</v>
      </c>
      <c r="C121" s="63">
        <v>38642.457999999999</v>
      </c>
      <c r="D121" s="63" t="s">
        <v>82</v>
      </c>
      <c r="E121" s="64">
        <f t="shared" si="60"/>
        <v>-15273.020731537068</v>
      </c>
      <c r="F121" s="1">
        <f t="shared" si="79"/>
        <v>-15273</v>
      </c>
      <c r="G121" s="1">
        <f t="shared" si="61"/>
        <v>-2.3760000003676396E-2</v>
      </c>
      <c r="I121" s="1">
        <f t="shared" si="78"/>
        <v>-2.3760000003676396E-2</v>
      </c>
      <c r="P121" s="1">
        <f t="shared" si="62"/>
        <v>-1.3544353455267666E-2</v>
      </c>
      <c r="Q121" s="131">
        <f t="shared" si="63"/>
        <v>23623.957999999999</v>
      </c>
      <c r="S121" s="2">
        <v>0.1</v>
      </c>
      <c r="Z121" s="1">
        <f t="shared" si="64"/>
        <v>-15273</v>
      </c>
      <c r="AA121" s="1">
        <f t="shared" si="65"/>
        <v>-2.4430660940327593E-2</v>
      </c>
      <c r="AB121" s="1">
        <f t="shared" si="66"/>
        <v>-1.2873692518616467E-2</v>
      </c>
      <c r="AC121" s="1">
        <f t="shared" si="67"/>
        <v>-1.021564654840873E-2</v>
      </c>
      <c r="AD121" s="1">
        <f t="shared" si="68"/>
        <v>6.7066093665119758E-4</v>
      </c>
      <c r="AE121" s="1">
        <f t="shared" si="69"/>
        <v>4.497860919498617E-8</v>
      </c>
      <c r="AF121" s="1">
        <f t="shared" si="70"/>
        <v>-1.021564654840873E-2</v>
      </c>
      <c r="AG121" s="2"/>
      <c r="AH121" s="1">
        <f t="shared" si="71"/>
        <v>-1.0886307485059929E-2</v>
      </c>
      <c r="AI121" s="1">
        <f t="shared" si="72"/>
        <v>0.47992115128198531</v>
      </c>
      <c r="AJ121" s="1">
        <f t="shared" si="73"/>
        <v>-0.95706979694322003</v>
      </c>
      <c r="AK121" s="1">
        <f t="shared" si="74"/>
        <v>-0.21087805771650184</v>
      </c>
      <c r="AL121" s="1">
        <f t="shared" si="75"/>
        <v>-2.7563768860642974</v>
      </c>
      <c r="AM121" s="1">
        <f t="shared" si="76"/>
        <v>-5.1275334980969243</v>
      </c>
      <c r="AN121" s="1">
        <f t="shared" ref="AN121:AT130" si="83">$AU121+$AB$7*SIN(AO121)</f>
        <v>-2.4365876011033949</v>
      </c>
      <c r="AO121" s="1">
        <f t="shared" si="83"/>
        <v>-2.4339006458364771</v>
      </c>
      <c r="AP121" s="1">
        <f t="shared" si="83"/>
        <v>-2.44018469429205</v>
      </c>
      <c r="AQ121" s="1">
        <f t="shared" si="83"/>
        <v>-2.4254347176600888</v>
      </c>
      <c r="AR121" s="1">
        <f t="shared" si="83"/>
        <v>-2.4597707287675541</v>
      </c>
      <c r="AS121" s="1">
        <f t="shared" si="83"/>
        <v>-2.3781796959857164</v>
      </c>
      <c r="AT121" s="1">
        <f t="shared" si="83"/>
        <v>-2.5640032815444211</v>
      </c>
      <c r="AU121" s="1">
        <f t="shared" si="77"/>
        <v>-2.071758179851507</v>
      </c>
    </row>
    <row r="122" spans="1:47" x14ac:dyDescent="0.2">
      <c r="A122" s="38" t="s">
        <v>123</v>
      </c>
      <c r="B122" s="44" t="s">
        <v>102</v>
      </c>
      <c r="C122" s="63">
        <v>38673.406999999999</v>
      </c>
      <c r="D122" s="63" t="s">
        <v>82</v>
      </c>
      <c r="E122" s="64">
        <f t="shared" si="60"/>
        <v>-15246.016508446184</v>
      </c>
      <c r="F122" s="1">
        <f t="shared" si="79"/>
        <v>-15246</v>
      </c>
      <c r="G122" s="1">
        <f t="shared" si="61"/>
        <v>-1.8920000002253801E-2</v>
      </c>
      <c r="I122" s="1">
        <f t="shared" si="78"/>
        <v>-1.8920000002253801E-2</v>
      </c>
      <c r="P122" s="1">
        <f t="shared" si="62"/>
        <v>-1.3287880188395496E-2</v>
      </c>
      <c r="Q122" s="131">
        <f t="shared" si="63"/>
        <v>23654.906999999999</v>
      </c>
      <c r="S122" s="2">
        <v>0.1</v>
      </c>
      <c r="Z122" s="1">
        <f t="shared" si="64"/>
        <v>-15246</v>
      </c>
      <c r="AA122" s="1">
        <f t="shared" si="65"/>
        <v>-2.4087349690832843E-2</v>
      </c>
      <c r="AB122" s="1">
        <f t="shared" si="66"/>
        <v>-8.1205304998164547E-3</v>
      </c>
      <c r="AC122" s="1">
        <f t="shared" si="67"/>
        <v>-5.6321198138583051E-3</v>
      </c>
      <c r="AD122" s="1">
        <f t="shared" si="68"/>
        <v>5.1673496885790426E-3</v>
      </c>
      <c r="AE122" s="1">
        <f t="shared" si="69"/>
        <v>2.6701502804057931E-6</v>
      </c>
      <c r="AF122" s="1">
        <f t="shared" si="70"/>
        <v>-5.6321198138583051E-3</v>
      </c>
      <c r="AG122" s="2"/>
      <c r="AH122" s="1">
        <f t="shared" si="71"/>
        <v>-1.0799469502437346E-2</v>
      </c>
      <c r="AI122" s="1">
        <f t="shared" si="72"/>
        <v>0.48126259595409493</v>
      </c>
      <c r="AJ122" s="1">
        <f t="shared" si="73"/>
        <v>-0.95522112004993676</v>
      </c>
      <c r="AK122" s="1">
        <f t="shared" si="74"/>
        <v>-0.21415664769942405</v>
      </c>
      <c r="AL122" s="1">
        <f t="shared" si="75"/>
        <v>-2.7500647416626136</v>
      </c>
      <c r="AM122" s="1">
        <f t="shared" si="76"/>
        <v>-5.042770662896281</v>
      </c>
      <c r="AN122" s="1">
        <f t="shared" si="83"/>
        <v>-2.4257167641367419</v>
      </c>
      <c r="AO122" s="1">
        <f t="shared" si="83"/>
        <v>-2.4231674810836532</v>
      </c>
      <c r="AP122" s="1">
        <f t="shared" si="83"/>
        <v>-2.4291854957303158</v>
      </c>
      <c r="AQ122" s="1">
        <f t="shared" si="83"/>
        <v>-2.4149276874931007</v>
      </c>
      <c r="AR122" s="1">
        <f t="shared" si="83"/>
        <v>-2.4484275470930723</v>
      </c>
      <c r="AS122" s="1">
        <f t="shared" si="83"/>
        <v>-2.3680589802194696</v>
      </c>
      <c r="AT122" s="1">
        <f t="shared" si="83"/>
        <v>-2.5526757373282063</v>
      </c>
      <c r="AU122" s="1">
        <f t="shared" si="77"/>
        <v>-2.056331394313307</v>
      </c>
    </row>
    <row r="123" spans="1:47" x14ac:dyDescent="0.2">
      <c r="A123" s="38" t="s">
        <v>124</v>
      </c>
      <c r="B123" s="44" t="s">
        <v>102</v>
      </c>
      <c r="C123" s="63">
        <v>38940.447</v>
      </c>
      <c r="D123" s="63" t="s">
        <v>82</v>
      </c>
      <c r="E123" s="64">
        <f t="shared" si="60"/>
        <v>-15013.013576713669</v>
      </c>
      <c r="F123" s="1">
        <f t="shared" si="79"/>
        <v>-15013</v>
      </c>
      <c r="G123" s="1">
        <f t="shared" si="61"/>
        <v>-1.5559999999823049E-2</v>
      </c>
      <c r="I123" s="1">
        <f t="shared" si="78"/>
        <v>-1.5559999999823049E-2</v>
      </c>
      <c r="P123" s="1">
        <f t="shared" si="62"/>
        <v>-1.1111252753425171E-2</v>
      </c>
      <c r="Q123" s="131">
        <f t="shared" si="63"/>
        <v>23921.947</v>
      </c>
      <c r="S123" s="2">
        <v>0.1</v>
      </c>
      <c r="Z123" s="1">
        <f t="shared" si="64"/>
        <v>-15013</v>
      </c>
      <c r="AA123" s="1">
        <f t="shared" si="65"/>
        <v>-2.1097888642241127E-2</v>
      </c>
      <c r="AB123" s="1">
        <f t="shared" si="66"/>
        <v>-5.5733641110070932E-3</v>
      </c>
      <c r="AC123" s="1">
        <f t="shared" si="67"/>
        <v>-4.4487472463978772E-3</v>
      </c>
      <c r="AD123" s="1">
        <f t="shared" si="68"/>
        <v>5.5378886424180783E-3</v>
      </c>
      <c r="AE123" s="1">
        <f t="shared" si="69"/>
        <v>3.0668210615823149E-6</v>
      </c>
      <c r="AF123" s="1">
        <f t="shared" si="70"/>
        <v>-4.4487472463978772E-3</v>
      </c>
      <c r="AG123" s="2"/>
      <c r="AH123" s="1">
        <f t="shared" si="71"/>
        <v>-9.9866358888159555E-3</v>
      </c>
      <c r="AI123" s="1">
        <f t="shared" si="72"/>
        <v>0.49406432734539385</v>
      </c>
      <c r="AJ123" s="1">
        <f t="shared" si="73"/>
        <v>-0.93715942367642968</v>
      </c>
      <c r="AK123" s="1">
        <f t="shared" si="74"/>
        <v>-0.24285934045383345</v>
      </c>
      <c r="AL123" s="1">
        <f t="shared" si="75"/>
        <v>-2.6940562648651514</v>
      </c>
      <c r="AM123" s="1">
        <f t="shared" si="76"/>
        <v>-4.3940707691019627</v>
      </c>
      <c r="AN123" s="1">
        <f t="shared" si="83"/>
        <v>-2.3306259712402753</v>
      </c>
      <c r="AO123" s="1">
        <f t="shared" si="83"/>
        <v>-2.3291392825964374</v>
      </c>
      <c r="AP123" s="1">
        <f t="shared" si="83"/>
        <v>-2.3329834971485153</v>
      </c>
      <c r="AQ123" s="1">
        <f t="shared" si="83"/>
        <v>-2.3230110808674138</v>
      </c>
      <c r="AR123" s="1">
        <f t="shared" si="83"/>
        <v>-2.3486693638395937</v>
      </c>
      <c r="AS123" s="1">
        <f t="shared" si="83"/>
        <v>-2.2811554725472383</v>
      </c>
      <c r="AT123" s="1">
        <f t="shared" si="83"/>
        <v>-2.4499201997136724</v>
      </c>
      <c r="AU123" s="1">
        <f t="shared" si="77"/>
        <v>-1.923203948742914</v>
      </c>
    </row>
    <row r="124" spans="1:47" x14ac:dyDescent="0.2">
      <c r="A124" s="38" t="s">
        <v>124</v>
      </c>
      <c r="B124" s="44" t="s">
        <v>102</v>
      </c>
      <c r="C124" s="63">
        <v>38940.453999999998</v>
      </c>
      <c r="D124" s="63" t="s">
        <v>82</v>
      </c>
      <c r="E124" s="64">
        <f t="shared" si="60"/>
        <v>-15013.007468937598</v>
      </c>
      <c r="F124" s="1">
        <f t="shared" si="79"/>
        <v>-15013</v>
      </c>
      <c r="G124" s="1">
        <f t="shared" si="61"/>
        <v>-8.5600000020349398E-3</v>
      </c>
      <c r="I124" s="1">
        <f t="shared" si="78"/>
        <v>-8.5600000020349398E-3</v>
      </c>
      <c r="P124" s="1">
        <f t="shared" si="62"/>
        <v>-1.1111252753425171E-2</v>
      </c>
      <c r="Q124" s="131">
        <f t="shared" si="63"/>
        <v>23921.953999999998</v>
      </c>
      <c r="S124" s="2">
        <v>0.1</v>
      </c>
      <c r="Z124" s="1">
        <f t="shared" si="64"/>
        <v>-15013</v>
      </c>
      <c r="AA124" s="1">
        <f t="shared" si="65"/>
        <v>-2.1097888642241127E-2</v>
      </c>
      <c r="AB124" s="1">
        <f t="shared" si="66"/>
        <v>1.4266358867810157E-3</v>
      </c>
      <c r="AC124" s="1">
        <f t="shared" si="67"/>
        <v>2.5512527513902317E-3</v>
      </c>
      <c r="AD124" s="1">
        <f t="shared" si="68"/>
        <v>1.2537888640206187E-2</v>
      </c>
      <c r="AE124" s="1">
        <f t="shared" si="69"/>
        <v>1.5719865155421136E-5</v>
      </c>
      <c r="AF124" s="1">
        <f t="shared" si="70"/>
        <v>2.5512527513902317E-3</v>
      </c>
      <c r="AG124" s="2"/>
      <c r="AH124" s="1">
        <f t="shared" si="71"/>
        <v>-9.9866358888159555E-3</v>
      </c>
      <c r="AI124" s="1">
        <f t="shared" si="72"/>
        <v>0.49406432734539385</v>
      </c>
      <c r="AJ124" s="1">
        <f t="shared" si="73"/>
        <v>-0.93715942367642968</v>
      </c>
      <c r="AK124" s="1">
        <f t="shared" si="74"/>
        <v>-0.24285934045383345</v>
      </c>
      <c r="AL124" s="1">
        <f t="shared" si="75"/>
        <v>-2.6940562648651514</v>
      </c>
      <c r="AM124" s="1">
        <f t="shared" si="76"/>
        <v>-4.3940707691019627</v>
      </c>
      <c r="AN124" s="1">
        <f t="shared" si="83"/>
        <v>-2.3306259712402753</v>
      </c>
      <c r="AO124" s="1">
        <f t="shared" si="83"/>
        <v>-2.3291392825964374</v>
      </c>
      <c r="AP124" s="1">
        <f t="shared" si="83"/>
        <v>-2.3329834971485153</v>
      </c>
      <c r="AQ124" s="1">
        <f t="shared" si="83"/>
        <v>-2.3230110808674138</v>
      </c>
      <c r="AR124" s="1">
        <f t="shared" si="83"/>
        <v>-2.3486693638395937</v>
      </c>
      <c r="AS124" s="1">
        <f t="shared" si="83"/>
        <v>-2.2811554725472383</v>
      </c>
      <c r="AT124" s="1">
        <f t="shared" si="83"/>
        <v>-2.4499201997136724</v>
      </c>
      <c r="AU124" s="1">
        <f t="shared" si="77"/>
        <v>-1.923203948742914</v>
      </c>
    </row>
    <row r="125" spans="1:47" x14ac:dyDescent="0.2">
      <c r="A125" s="38" t="s">
        <v>124</v>
      </c>
      <c r="B125" s="44" t="s">
        <v>102</v>
      </c>
      <c r="C125" s="63">
        <v>39057.353000000003</v>
      </c>
      <c r="D125" s="63" t="s">
        <v>82</v>
      </c>
      <c r="E125" s="64">
        <f t="shared" si="60"/>
        <v>-14911.008481083343</v>
      </c>
      <c r="F125" s="1">
        <f t="shared" si="79"/>
        <v>-14911</v>
      </c>
      <c r="G125" s="1">
        <f t="shared" si="61"/>
        <v>-9.7200000018347055E-3</v>
      </c>
      <c r="I125" s="1">
        <f t="shared" si="78"/>
        <v>-9.7200000018347055E-3</v>
      </c>
      <c r="P125" s="1">
        <f t="shared" si="62"/>
        <v>-1.0179062146878998E-2</v>
      </c>
      <c r="Q125" s="131">
        <f t="shared" si="63"/>
        <v>24038.853000000003</v>
      </c>
      <c r="S125" s="2">
        <v>0.1</v>
      </c>
      <c r="Z125" s="1">
        <f t="shared" si="64"/>
        <v>-14911</v>
      </c>
      <c r="AA125" s="1">
        <f t="shared" si="65"/>
        <v>-1.9773544440571465E-2</v>
      </c>
      <c r="AB125" s="1">
        <f t="shared" si="66"/>
        <v>-1.2551770814223616E-4</v>
      </c>
      <c r="AC125" s="1">
        <f t="shared" si="67"/>
        <v>4.5906214504429221E-4</v>
      </c>
      <c r="AD125" s="1">
        <f t="shared" si="68"/>
        <v>1.005354443873676E-2</v>
      </c>
      <c r="AE125" s="1">
        <f t="shared" si="69"/>
        <v>1.0107375578165483E-5</v>
      </c>
      <c r="AF125" s="1">
        <f t="shared" si="70"/>
        <v>4.5906214504429221E-4</v>
      </c>
      <c r="AG125" s="2"/>
      <c r="AH125" s="1">
        <f t="shared" si="71"/>
        <v>-9.5944822936924693E-3</v>
      </c>
      <c r="AI125" s="1">
        <f t="shared" si="72"/>
        <v>0.50041625063484585</v>
      </c>
      <c r="AJ125" s="1">
        <f t="shared" si="73"/>
        <v>-0.92796572338019057</v>
      </c>
      <c r="AK125" s="1">
        <f t="shared" si="74"/>
        <v>-0.25567096331103906</v>
      </c>
      <c r="AL125" s="1">
        <f t="shared" si="75"/>
        <v>-2.6685750471747638</v>
      </c>
      <c r="AM125" s="1">
        <f t="shared" si="76"/>
        <v>-4.1490405944597049</v>
      </c>
      <c r="AN125" s="1">
        <f t="shared" si="83"/>
        <v>-2.2882085584353695</v>
      </c>
      <c r="AO125" s="1">
        <f t="shared" si="83"/>
        <v>-2.2870968554895583</v>
      </c>
      <c r="AP125" s="1">
        <f t="shared" si="83"/>
        <v>-2.2901085907558856</v>
      </c>
      <c r="AQ125" s="1">
        <f t="shared" si="83"/>
        <v>-2.2819251612150948</v>
      </c>
      <c r="AR125" s="1">
        <f t="shared" si="83"/>
        <v>-2.3039857258831162</v>
      </c>
      <c r="AS125" s="1">
        <f t="shared" si="83"/>
        <v>-2.2431579430511879</v>
      </c>
      <c r="AT125" s="1">
        <f t="shared" si="83"/>
        <v>-2.4020295330320418</v>
      </c>
      <c r="AU125" s="1">
        <f t="shared" si="77"/>
        <v>-1.8649249811541582</v>
      </c>
    </row>
    <row r="126" spans="1:47" x14ac:dyDescent="0.2">
      <c r="A126" s="38" t="s">
        <v>124</v>
      </c>
      <c r="B126" s="44" t="s">
        <v>102</v>
      </c>
      <c r="C126" s="63">
        <v>39057.353000000003</v>
      </c>
      <c r="D126" s="63" t="s">
        <v>82</v>
      </c>
      <c r="E126" s="64">
        <f t="shared" si="60"/>
        <v>-14911.008481083343</v>
      </c>
      <c r="F126" s="1">
        <f t="shared" si="79"/>
        <v>-14911</v>
      </c>
      <c r="G126" s="1">
        <f t="shared" si="61"/>
        <v>-9.7200000018347055E-3</v>
      </c>
      <c r="I126" s="1">
        <f t="shared" si="78"/>
        <v>-9.7200000018347055E-3</v>
      </c>
      <c r="P126" s="1">
        <f t="shared" si="62"/>
        <v>-1.0179062146878998E-2</v>
      </c>
      <c r="Q126" s="131">
        <f t="shared" si="63"/>
        <v>24038.853000000003</v>
      </c>
      <c r="S126" s="2">
        <v>0.1</v>
      </c>
      <c r="Z126" s="1">
        <f t="shared" si="64"/>
        <v>-14911</v>
      </c>
      <c r="AA126" s="1">
        <f t="shared" si="65"/>
        <v>-1.9773544440571465E-2</v>
      </c>
      <c r="AB126" s="1">
        <f t="shared" si="66"/>
        <v>-1.2551770814223616E-4</v>
      </c>
      <c r="AC126" s="1">
        <f t="shared" si="67"/>
        <v>4.5906214504429221E-4</v>
      </c>
      <c r="AD126" s="1">
        <f t="shared" si="68"/>
        <v>1.005354443873676E-2</v>
      </c>
      <c r="AE126" s="1">
        <f t="shared" si="69"/>
        <v>1.0107375578165483E-5</v>
      </c>
      <c r="AF126" s="1">
        <f t="shared" si="70"/>
        <v>4.5906214504429221E-4</v>
      </c>
      <c r="AG126" s="2"/>
      <c r="AH126" s="1">
        <f t="shared" si="71"/>
        <v>-9.5944822936924693E-3</v>
      </c>
      <c r="AI126" s="1">
        <f t="shared" si="72"/>
        <v>0.50041625063484585</v>
      </c>
      <c r="AJ126" s="1">
        <f t="shared" si="73"/>
        <v>-0.92796572338019057</v>
      </c>
      <c r="AK126" s="1">
        <f t="shared" si="74"/>
        <v>-0.25567096331103906</v>
      </c>
      <c r="AL126" s="1">
        <f t="shared" si="75"/>
        <v>-2.6685750471747638</v>
      </c>
      <c r="AM126" s="1">
        <f t="shared" si="76"/>
        <v>-4.1490405944597049</v>
      </c>
      <c r="AN126" s="1">
        <f t="shared" si="83"/>
        <v>-2.2882085584353695</v>
      </c>
      <c r="AO126" s="1">
        <f t="shared" si="83"/>
        <v>-2.2870968554895583</v>
      </c>
      <c r="AP126" s="1">
        <f t="shared" si="83"/>
        <v>-2.2901085907558856</v>
      </c>
      <c r="AQ126" s="1">
        <f t="shared" si="83"/>
        <v>-2.2819251612150948</v>
      </c>
      <c r="AR126" s="1">
        <f t="shared" si="83"/>
        <v>-2.3039857258831162</v>
      </c>
      <c r="AS126" s="1">
        <f t="shared" si="83"/>
        <v>-2.2431579430511879</v>
      </c>
      <c r="AT126" s="1">
        <f t="shared" si="83"/>
        <v>-2.4020295330320418</v>
      </c>
      <c r="AU126" s="1">
        <f t="shared" si="77"/>
        <v>-1.8649249811541582</v>
      </c>
    </row>
    <row r="127" spans="1:47" x14ac:dyDescent="0.2">
      <c r="A127" s="38" t="s">
        <v>125</v>
      </c>
      <c r="B127" s="44" t="s">
        <v>102</v>
      </c>
      <c r="C127" s="63">
        <v>39057.353999999999</v>
      </c>
      <c r="D127" s="63" t="s">
        <v>82</v>
      </c>
      <c r="E127" s="64">
        <f t="shared" si="60"/>
        <v>-14911.007608543907</v>
      </c>
      <c r="F127" s="1">
        <f t="shared" si="79"/>
        <v>-14911</v>
      </c>
      <c r="G127" s="1">
        <f t="shared" si="61"/>
        <v>-8.7200000052689575E-3</v>
      </c>
      <c r="I127" s="1">
        <f t="shared" si="78"/>
        <v>-8.7200000052689575E-3</v>
      </c>
      <c r="P127" s="1">
        <f t="shared" si="62"/>
        <v>-1.0179062146878998E-2</v>
      </c>
      <c r="Q127" s="131">
        <f t="shared" si="63"/>
        <v>24038.853999999999</v>
      </c>
      <c r="S127" s="2">
        <v>0.1</v>
      </c>
      <c r="Z127" s="1">
        <f t="shared" si="64"/>
        <v>-14911</v>
      </c>
      <c r="AA127" s="1">
        <f t="shared" si="65"/>
        <v>-1.9773544440571465E-2</v>
      </c>
      <c r="AB127" s="1">
        <f t="shared" si="66"/>
        <v>8.7448228842351185E-4</v>
      </c>
      <c r="AC127" s="1">
        <f t="shared" si="67"/>
        <v>1.4590621416100402E-3</v>
      </c>
      <c r="AD127" s="1">
        <f t="shared" si="68"/>
        <v>1.1053544435302508E-2</v>
      </c>
      <c r="AE127" s="1">
        <f t="shared" si="69"/>
        <v>1.2218084458320704E-5</v>
      </c>
      <c r="AF127" s="1">
        <f t="shared" si="70"/>
        <v>1.4590621416100402E-3</v>
      </c>
      <c r="AG127" s="2"/>
      <c r="AH127" s="1">
        <f t="shared" si="71"/>
        <v>-9.5944822936924693E-3</v>
      </c>
      <c r="AI127" s="1">
        <f t="shared" si="72"/>
        <v>0.50041625063484585</v>
      </c>
      <c r="AJ127" s="1">
        <f t="shared" si="73"/>
        <v>-0.92796572338019057</v>
      </c>
      <c r="AK127" s="1">
        <f t="shared" si="74"/>
        <v>-0.25567096331103906</v>
      </c>
      <c r="AL127" s="1">
        <f t="shared" si="75"/>
        <v>-2.6685750471747638</v>
      </c>
      <c r="AM127" s="1">
        <f t="shared" si="76"/>
        <v>-4.1490405944597049</v>
      </c>
      <c r="AN127" s="1">
        <f t="shared" si="83"/>
        <v>-2.2882085584353695</v>
      </c>
      <c r="AO127" s="1">
        <f t="shared" si="83"/>
        <v>-2.2870968554895583</v>
      </c>
      <c r="AP127" s="1">
        <f t="shared" si="83"/>
        <v>-2.2901085907558856</v>
      </c>
      <c r="AQ127" s="1">
        <f t="shared" si="83"/>
        <v>-2.2819251612150948</v>
      </c>
      <c r="AR127" s="1">
        <f t="shared" si="83"/>
        <v>-2.3039857258831162</v>
      </c>
      <c r="AS127" s="1">
        <f t="shared" si="83"/>
        <v>-2.2431579430511879</v>
      </c>
      <c r="AT127" s="1">
        <f t="shared" si="83"/>
        <v>-2.4020295330320418</v>
      </c>
      <c r="AU127" s="1">
        <f t="shared" si="77"/>
        <v>-1.8649249811541582</v>
      </c>
    </row>
    <row r="128" spans="1:47" x14ac:dyDescent="0.2">
      <c r="A128" s="38" t="s">
        <v>116</v>
      </c>
      <c r="B128" s="44" t="s">
        <v>102</v>
      </c>
      <c r="C128" s="63">
        <v>39356.480000000003</v>
      </c>
      <c r="D128" s="63" t="s">
        <v>82</v>
      </c>
      <c r="E128" s="64">
        <f t="shared" si="60"/>
        <v>-14650.00837637861</v>
      </c>
      <c r="F128" s="1">
        <f t="shared" si="79"/>
        <v>-14650</v>
      </c>
      <c r="G128" s="1">
        <f t="shared" si="61"/>
        <v>-9.5999999975902028E-3</v>
      </c>
      <c r="I128" s="1">
        <f t="shared" si="78"/>
        <v>-9.5999999975902028E-3</v>
      </c>
      <c r="P128" s="1">
        <f t="shared" si="62"/>
        <v>-7.8510562785771842E-3</v>
      </c>
      <c r="Q128" s="131">
        <f t="shared" si="63"/>
        <v>24337.980000000003</v>
      </c>
      <c r="S128" s="2">
        <v>0.1</v>
      </c>
      <c r="Z128" s="1">
        <f t="shared" si="64"/>
        <v>-14650</v>
      </c>
      <c r="AA128" s="1">
        <f t="shared" si="65"/>
        <v>-1.6338520131255405E-2</v>
      </c>
      <c r="AB128" s="1">
        <f t="shared" si="66"/>
        <v>-1.1125361449119825E-3</v>
      </c>
      <c r="AC128" s="1">
        <f t="shared" si="67"/>
        <v>-1.7489437190130186E-3</v>
      </c>
      <c r="AD128" s="1">
        <f t="shared" si="68"/>
        <v>6.7385201336652018E-3</v>
      </c>
      <c r="AE128" s="1">
        <f t="shared" si="69"/>
        <v>4.5407653591811287E-6</v>
      </c>
      <c r="AF128" s="1">
        <f t="shared" si="70"/>
        <v>-1.7489437190130186E-3</v>
      </c>
      <c r="AG128" s="2"/>
      <c r="AH128" s="1">
        <f t="shared" si="71"/>
        <v>-8.4874638526782203E-3</v>
      </c>
      <c r="AI128" s="1">
        <f t="shared" si="72"/>
        <v>0.51905514492404281</v>
      </c>
      <c r="AJ128" s="1">
        <f t="shared" si="73"/>
        <v>-0.90033072851093687</v>
      </c>
      <c r="AK128" s="1">
        <f t="shared" si="74"/>
        <v>-0.2892120510734405</v>
      </c>
      <c r="AL128" s="1">
        <f t="shared" si="75"/>
        <v>-2.60018741560329</v>
      </c>
      <c r="AM128" s="1">
        <f t="shared" si="76"/>
        <v>-3.6034124700021084</v>
      </c>
      <c r="AN128" s="1">
        <f t="shared" si="83"/>
        <v>-2.1771110069775874</v>
      </c>
      <c r="AO128" s="1">
        <f t="shared" si="83"/>
        <v>-2.1766762567414411</v>
      </c>
      <c r="AP128" s="1">
        <f t="shared" si="83"/>
        <v>-2.1780352258726117</v>
      </c>
      <c r="AQ128" s="1">
        <f t="shared" si="83"/>
        <v>-2.1737783789936458</v>
      </c>
      <c r="AR128" s="1">
        <f t="shared" si="83"/>
        <v>-2.1870266733353376</v>
      </c>
      <c r="AS128" s="1">
        <f t="shared" si="83"/>
        <v>-2.1449176704430939</v>
      </c>
      <c r="AT128" s="1">
        <f t="shared" si="83"/>
        <v>-2.2711152527679319</v>
      </c>
      <c r="AU128" s="1">
        <f t="shared" si="77"/>
        <v>-1.7157993876182243</v>
      </c>
    </row>
    <row r="129" spans="1:47" x14ac:dyDescent="0.2">
      <c r="A129" s="38" t="s">
        <v>116</v>
      </c>
      <c r="B129" s="44" t="s">
        <v>102</v>
      </c>
      <c r="C129" s="63">
        <v>39356.485000000001</v>
      </c>
      <c r="D129" s="63" t="s">
        <v>82</v>
      </c>
      <c r="E129" s="64">
        <f t="shared" si="60"/>
        <v>-14650.004013681419</v>
      </c>
      <c r="F129" s="1">
        <f t="shared" si="79"/>
        <v>-14650</v>
      </c>
      <c r="G129" s="1">
        <f t="shared" si="61"/>
        <v>-4.6000000002095476E-3</v>
      </c>
      <c r="I129" s="1">
        <f t="shared" si="78"/>
        <v>-4.6000000002095476E-3</v>
      </c>
      <c r="P129" s="1">
        <f t="shared" si="62"/>
        <v>-7.8510562785771842E-3</v>
      </c>
      <c r="Q129" s="131">
        <f t="shared" si="63"/>
        <v>24337.985000000001</v>
      </c>
      <c r="S129" s="2">
        <v>0.1</v>
      </c>
      <c r="Z129" s="1">
        <f t="shared" si="64"/>
        <v>-14650</v>
      </c>
      <c r="AA129" s="1">
        <f t="shared" si="65"/>
        <v>-1.6338520131255405E-2</v>
      </c>
      <c r="AB129" s="1">
        <f t="shared" si="66"/>
        <v>3.8874638524686728E-3</v>
      </c>
      <c r="AC129" s="1">
        <f t="shared" si="67"/>
        <v>3.2510562783676367E-3</v>
      </c>
      <c r="AD129" s="1">
        <f t="shared" si="68"/>
        <v>1.1738520131045857E-2</v>
      </c>
      <c r="AE129" s="1">
        <f t="shared" si="69"/>
        <v>1.3779285486696886E-5</v>
      </c>
      <c r="AF129" s="1">
        <f t="shared" si="70"/>
        <v>3.2510562783676367E-3</v>
      </c>
      <c r="AG129" s="2"/>
      <c r="AH129" s="1">
        <f t="shared" si="71"/>
        <v>-8.4874638526782203E-3</v>
      </c>
      <c r="AI129" s="1">
        <f t="shared" si="72"/>
        <v>0.51905514492404281</v>
      </c>
      <c r="AJ129" s="1">
        <f t="shared" si="73"/>
        <v>-0.90033072851093687</v>
      </c>
      <c r="AK129" s="1">
        <f t="shared" si="74"/>
        <v>-0.2892120510734405</v>
      </c>
      <c r="AL129" s="1">
        <f t="shared" si="75"/>
        <v>-2.60018741560329</v>
      </c>
      <c r="AM129" s="1">
        <f t="shared" si="76"/>
        <v>-3.6034124700021084</v>
      </c>
      <c r="AN129" s="1">
        <f t="shared" si="83"/>
        <v>-2.1771110069775874</v>
      </c>
      <c r="AO129" s="1">
        <f t="shared" si="83"/>
        <v>-2.1766762567414411</v>
      </c>
      <c r="AP129" s="1">
        <f t="shared" si="83"/>
        <v>-2.1780352258726117</v>
      </c>
      <c r="AQ129" s="1">
        <f t="shared" si="83"/>
        <v>-2.1737783789936458</v>
      </c>
      <c r="AR129" s="1">
        <f t="shared" si="83"/>
        <v>-2.1870266733353376</v>
      </c>
      <c r="AS129" s="1">
        <f t="shared" si="83"/>
        <v>-2.1449176704430939</v>
      </c>
      <c r="AT129" s="1">
        <f t="shared" si="83"/>
        <v>-2.2711152527679319</v>
      </c>
      <c r="AU129" s="1">
        <f t="shared" si="77"/>
        <v>-1.7157993876182243</v>
      </c>
    </row>
    <row r="130" spans="1:47" x14ac:dyDescent="0.2">
      <c r="A130" s="38" t="s">
        <v>116</v>
      </c>
      <c r="B130" s="44" t="s">
        <v>102</v>
      </c>
      <c r="C130" s="63">
        <v>39356.485999999997</v>
      </c>
      <c r="D130" s="63" t="s">
        <v>82</v>
      </c>
      <c r="E130" s="64">
        <f t="shared" si="60"/>
        <v>-14650.003141141982</v>
      </c>
      <c r="F130" s="1">
        <f t="shared" si="79"/>
        <v>-14650</v>
      </c>
      <c r="G130" s="1">
        <f t="shared" si="61"/>
        <v>-3.6000000036437996E-3</v>
      </c>
      <c r="I130" s="1">
        <f t="shared" si="78"/>
        <v>-3.6000000036437996E-3</v>
      </c>
      <c r="P130" s="1">
        <f t="shared" si="62"/>
        <v>-7.8510562785771842E-3</v>
      </c>
      <c r="Q130" s="131">
        <f t="shared" si="63"/>
        <v>24337.985999999997</v>
      </c>
      <c r="S130" s="2">
        <v>0.1</v>
      </c>
      <c r="Z130" s="1">
        <f t="shared" si="64"/>
        <v>-14650</v>
      </c>
      <c r="AA130" s="1">
        <f t="shared" si="65"/>
        <v>-1.6338520131255405E-2</v>
      </c>
      <c r="AB130" s="1">
        <f t="shared" si="66"/>
        <v>4.8874638490344208E-3</v>
      </c>
      <c r="AC130" s="1">
        <f t="shared" si="67"/>
        <v>4.2510562749333847E-3</v>
      </c>
      <c r="AD130" s="1">
        <f t="shared" si="68"/>
        <v>1.2738520127611605E-2</v>
      </c>
      <c r="AE130" s="1">
        <f t="shared" si="69"/>
        <v>1.6226989504156598E-5</v>
      </c>
      <c r="AF130" s="1">
        <f t="shared" si="70"/>
        <v>4.2510562749333847E-3</v>
      </c>
      <c r="AG130" s="2"/>
      <c r="AH130" s="1">
        <f t="shared" si="71"/>
        <v>-8.4874638526782203E-3</v>
      </c>
      <c r="AI130" s="1">
        <f t="shared" si="72"/>
        <v>0.51905514492404281</v>
      </c>
      <c r="AJ130" s="1">
        <f t="shared" si="73"/>
        <v>-0.90033072851093687</v>
      </c>
      <c r="AK130" s="1">
        <f t="shared" si="74"/>
        <v>-0.2892120510734405</v>
      </c>
      <c r="AL130" s="1">
        <f t="shared" si="75"/>
        <v>-2.60018741560329</v>
      </c>
      <c r="AM130" s="1">
        <f t="shared" si="76"/>
        <v>-3.6034124700021084</v>
      </c>
      <c r="AN130" s="1">
        <f t="shared" si="83"/>
        <v>-2.1771110069775874</v>
      </c>
      <c r="AO130" s="1">
        <f t="shared" si="83"/>
        <v>-2.1766762567414411</v>
      </c>
      <c r="AP130" s="1">
        <f t="shared" si="83"/>
        <v>-2.1780352258726117</v>
      </c>
      <c r="AQ130" s="1">
        <f t="shared" si="83"/>
        <v>-2.1737783789936458</v>
      </c>
      <c r="AR130" s="1">
        <f t="shared" si="83"/>
        <v>-2.1870266733353376</v>
      </c>
      <c r="AS130" s="1">
        <f t="shared" si="83"/>
        <v>-2.1449176704430939</v>
      </c>
      <c r="AT130" s="1">
        <f t="shared" si="83"/>
        <v>-2.2711152527679319</v>
      </c>
      <c r="AU130" s="1">
        <f t="shared" si="77"/>
        <v>-1.7157993876182243</v>
      </c>
    </row>
    <row r="131" spans="1:47" x14ac:dyDescent="0.2">
      <c r="A131" s="38" t="s">
        <v>126</v>
      </c>
      <c r="B131" s="44" t="s">
        <v>102</v>
      </c>
      <c r="C131" s="63">
        <v>39387.406000000003</v>
      </c>
      <c r="D131" s="63" t="s">
        <v>82</v>
      </c>
      <c r="E131" s="64">
        <f t="shared" si="60"/>
        <v>-14623.024221694819</v>
      </c>
      <c r="F131" s="1">
        <f t="shared" si="79"/>
        <v>-14623</v>
      </c>
      <c r="G131" s="1">
        <f t="shared" si="61"/>
        <v>-2.7759999997215346E-2</v>
      </c>
      <c r="I131" s="1">
        <f t="shared" si="78"/>
        <v>-2.7759999997215346E-2</v>
      </c>
      <c r="P131" s="1">
        <f t="shared" si="62"/>
        <v>-7.6149314059691386E-3</v>
      </c>
      <c r="Q131" s="131">
        <f t="shared" si="63"/>
        <v>24368.906000000003</v>
      </c>
      <c r="S131" s="2">
        <v>0.1</v>
      </c>
      <c r="Z131" s="1">
        <f t="shared" si="64"/>
        <v>-14623</v>
      </c>
      <c r="AA131" s="1">
        <f t="shared" si="65"/>
        <v>-1.5979197262414216E-2</v>
      </c>
      <c r="AB131" s="1">
        <f t="shared" si="66"/>
        <v>-1.9395734140770268E-2</v>
      </c>
      <c r="AC131" s="1">
        <f t="shared" si="67"/>
        <v>-2.0145068591246207E-2</v>
      </c>
      <c r="AD131" s="1">
        <f t="shared" si="68"/>
        <v>-1.178080273480113E-2</v>
      </c>
      <c r="AE131" s="1">
        <f t="shared" si="69"/>
        <v>1.3878731307629777E-5</v>
      </c>
      <c r="AF131" s="1">
        <f t="shared" si="70"/>
        <v>-2.0145068591246207E-2</v>
      </c>
      <c r="AG131" s="2"/>
      <c r="AH131" s="1">
        <f t="shared" si="71"/>
        <v>-8.364265856445079E-3</v>
      </c>
      <c r="AI131" s="1">
        <f t="shared" si="72"/>
        <v>0.521199329267103</v>
      </c>
      <c r="AJ131" s="1">
        <f t="shared" si="73"/>
        <v>-0.89709936466453521</v>
      </c>
      <c r="AK131" s="1">
        <f t="shared" si="74"/>
        <v>-0.29274815424843897</v>
      </c>
      <c r="AL131" s="1">
        <f t="shared" si="75"/>
        <v>-2.5928186140215126</v>
      </c>
      <c r="AM131" s="1">
        <f t="shared" si="76"/>
        <v>-3.552562541819706</v>
      </c>
      <c r="AN131" s="1">
        <f t="shared" ref="AN131:AT140" si="84">$AU131+$AB$7*SIN(AO131)</f>
        <v>-2.1653849949999873</v>
      </c>
      <c r="AO131" s="1">
        <f t="shared" si="84"/>
        <v>-2.1649981184224227</v>
      </c>
      <c r="AP131" s="1">
        <f t="shared" si="84"/>
        <v>-2.1662283466526056</v>
      </c>
      <c r="AQ131" s="1">
        <f t="shared" si="84"/>
        <v>-2.1623085486411195</v>
      </c>
      <c r="AR131" s="1">
        <f t="shared" si="84"/>
        <v>-2.1747200196717746</v>
      </c>
      <c r="AS131" s="1">
        <f t="shared" si="84"/>
        <v>-2.134598146730903</v>
      </c>
      <c r="AT131" s="1">
        <f t="shared" si="84"/>
        <v>-2.256873323634661</v>
      </c>
      <c r="AU131" s="1">
        <f t="shared" si="77"/>
        <v>-1.7003726020800243</v>
      </c>
    </row>
    <row r="132" spans="1:47" x14ac:dyDescent="0.2">
      <c r="A132" s="38" t="s">
        <v>127</v>
      </c>
      <c r="B132" s="44" t="s">
        <v>102</v>
      </c>
      <c r="C132" s="63">
        <v>39685.442999999999</v>
      </c>
      <c r="D132" s="63" t="s">
        <v>82</v>
      </c>
      <c r="E132" s="64">
        <f t="shared" si="60"/>
        <v>-14362.975184978362</v>
      </c>
      <c r="F132" s="1">
        <f t="shared" si="79"/>
        <v>-14363</v>
      </c>
      <c r="G132" s="1">
        <f t="shared" si="61"/>
        <v>2.8439999994589016E-2</v>
      </c>
      <c r="I132" s="1">
        <f t="shared" si="78"/>
        <v>2.8439999994589016E-2</v>
      </c>
      <c r="P132" s="1">
        <f t="shared" si="62"/>
        <v>-5.386270311203617E-3</v>
      </c>
      <c r="Q132" s="131">
        <f t="shared" si="63"/>
        <v>24666.942999999999</v>
      </c>
      <c r="S132" s="2">
        <v>0.1</v>
      </c>
      <c r="Z132" s="1">
        <f t="shared" si="64"/>
        <v>-14363</v>
      </c>
      <c r="AA132" s="1">
        <f t="shared" si="65"/>
        <v>-1.2478160556829043E-2</v>
      </c>
      <c r="AB132" s="1">
        <f t="shared" si="66"/>
        <v>3.5531890240214442E-2</v>
      </c>
      <c r="AC132" s="1">
        <f t="shared" si="67"/>
        <v>3.3826270305792633E-2</v>
      </c>
      <c r="AD132" s="1">
        <f t="shared" si="68"/>
        <v>4.0918160551418059E-2</v>
      </c>
      <c r="AE132" s="1">
        <f t="shared" si="69"/>
        <v>1.6742958629116251E-4</v>
      </c>
      <c r="AF132" s="1">
        <f t="shared" si="70"/>
        <v>3.3826270305792633E-2</v>
      </c>
      <c r="AG132" s="2"/>
      <c r="AH132" s="1">
        <f t="shared" si="71"/>
        <v>-7.0918902456254262E-3</v>
      </c>
      <c r="AI132" s="1">
        <f t="shared" si="72"/>
        <v>0.54425441047598677</v>
      </c>
      <c r="AJ132" s="1">
        <f t="shared" si="73"/>
        <v>-0.86182210855047092</v>
      </c>
      <c r="AK132" s="1">
        <f t="shared" si="74"/>
        <v>-0.32748667414041366</v>
      </c>
      <c r="AL132" s="1">
        <f t="shared" si="75"/>
        <v>-2.5185097543145245</v>
      </c>
      <c r="AM132" s="1">
        <f t="shared" si="76"/>
        <v>-3.105320387250166</v>
      </c>
      <c r="AN132" s="1">
        <f t="shared" si="84"/>
        <v>-2.0498695913619223</v>
      </c>
      <c r="AO132" s="1">
        <f t="shared" si="84"/>
        <v>-2.0497734154082865</v>
      </c>
      <c r="AP132" s="1">
        <f t="shared" si="84"/>
        <v>-2.0501451297018534</v>
      </c>
      <c r="AQ132" s="1">
        <f t="shared" si="84"/>
        <v>-2.0487069999852316</v>
      </c>
      <c r="AR132" s="1">
        <f t="shared" si="84"/>
        <v>-2.054249097545251</v>
      </c>
      <c r="AS132" s="1">
        <f t="shared" si="84"/>
        <v>-2.0325545204484441</v>
      </c>
      <c r="AT132" s="1">
        <f t="shared" si="84"/>
        <v>-2.1129227675753333</v>
      </c>
      <c r="AU132" s="1">
        <f t="shared" si="77"/>
        <v>-1.5518183709714313</v>
      </c>
    </row>
    <row r="133" spans="1:47" x14ac:dyDescent="0.2">
      <c r="A133" s="69" t="s">
        <v>128</v>
      </c>
      <c r="B133" s="70"/>
      <c r="C133" s="71">
        <v>40407.438000000002</v>
      </c>
      <c r="D133" s="71"/>
      <c r="E133" s="64">
        <f t="shared" si="60"/>
        <v>-13733.006072874494</v>
      </c>
      <c r="F133" s="1">
        <f t="shared" si="79"/>
        <v>-13733</v>
      </c>
      <c r="G133" s="1">
        <f t="shared" si="61"/>
        <v>-6.9599999987985939E-3</v>
      </c>
      <c r="J133" s="1">
        <f>G133</f>
        <v>-6.9599999987985939E-3</v>
      </c>
      <c r="P133" s="1">
        <f t="shared" si="62"/>
        <v>-3.2519294752031414E-4</v>
      </c>
      <c r="Q133" s="131">
        <f t="shared" si="63"/>
        <v>25388.938000000002</v>
      </c>
      <c r="S133" s="2">
        <v>1</v>
      </c>
      <c r="Z133" s="1">
        <f t="shared" si="64"/>
        <v>-13733</v>
      </c>
      <c r="AA133" s="1">
        <f t="shared" si="65"/>
        <v>-3.6482080523906175E-3</v>
      </c>
      <c r="AB133" s="1">
        <f t="shared" si="66"/>
        <v>-3.6369848939282906E-3</v>
      </c>
      <c r="AC133" s="1">
        <f t="shared" si="67"/>
        <v>-6.6348070512782797E-3</v>
      </c>
      <c r="AD133" s="1">
        <f t="shared" si="68"/>
        <v>-3.3117919464079764E-3</v>
      </c>
      <c r="AE133" s="1">
        <f t="shared" si="69"/>
        <v>1.0967965896292733E-5</v>
      </c>
      <c r="AF133" s="1">
        <f t="shared" si="70"/>
        <v>-6.6348070512782797E-3</v>
      </c>
      <c r="AG133" s="2"/>
      <c r="AH133" s="1">
        <f t="shared" si="71"/>
        <v>-3.3230151048703033E-3</v>
      </c>
      <c r="AI133" s="1">
        <f t="shared" si="72"/>
        <v>0.62444340219324346</v>
      </c>
      <c r="AJ133" s="1">
        <f t="shared" si="73"/>
        <v>-0.73404844571562644</v>
      </c>
      <c r="AK133" s="1">
        <f t="shared" si="74"/>
        <v>-0.41702374747003784</v>
      </c>
      <c r="AL133" s="1">
        <f t="shared" si="75"/>
        <v>-2.3039229747872834</v>
      </c>
      <c r="AM133" s="1">
        <f t="shared" si="76"/>
        <v>-2.2463038609354626</v>
      </c>
      <c r="AN133" s="1">
        <f t="shared" si="84"/>
        <v>-1.744609498216386</v>
      </c>
      <c r="AO133" s="1">
        <f t="shared" si="84"/>
        <v>-1.7446097698905096</v>
      </c>
      <c r="AP133" s="1">
        <f t="shared" si="84"/>
        <v>-1.7446069706807168</v>
      </c>
      <c r="AQ133" s="1">
        <f t="shared" si="84"/>
        <v>-1.7446358103595392</v>
      </c>
      <c r="AR133" s="1">
        <f t="shared" si="84"/>
        <v>-1.7443384537636255</v>
      </c>
      <c r="AS133" s="1">
        <f t="shared" si="84"/>
        <v>-1.7473806103673457</v>
      </c>
      <c r="AT133" s="1">
        <f t="shared" si="84"/>
        <v>-1.7132528330155017</v>
      </c>
      <c r="AU133" s="1">
        <f t="shared" si="77"/>
        <v>-1.1918600417467635</v>
      </c>
    </row>
    <row r="134" spans="1:47" x14ac:dyDescent="0.2">
      <c r="A134" s="69" t="s">
        <v>128</v>
      </c>
      <c r="B134" s="70"/>
      <c r="C134" s="71">
        <v>40438.383000000002</v>
      </c>
      <c r="D134" s="71"/>
      <c r="E134" s="64">
        <f t="shared" si="60"/>
        <v>-13706.005339941365</v>
      </c>
      <c r="F134" s="1">
        <f t="shared" si="79"/>
        <v>-13706</v>
      </c>
      <c r="G134" s="1">
        <f t="shared" si="61"/>
        <v>-6.1199999981909059E-3</v>
      </c>
      <c r="J134" s="1">
        <f>G134</f>
        <v>-6.1199999981909059E-3</v>
      </c>
      <c r="P134" s="1">
        <f t="shared" si="62"/>
        <v>-1.1901908219996704E-4</v>
      </c>
      <c r="Q134" s="131">
        <f t="shared" si="63"/>
        <v>25419.883000000002</v>
      </c>
      <c r="S134" s="2">
        <v>1</v>
      </c>
      <c r="Z134" s="1">
        <f t="shared" si="64"/>
        <v>-13706</v>
      </c>
      <c r="AA134" s="1">
        <f t="shared" si="65"/>
        <v>-3.2575244766542126E-3</v>
      </c>
      <c r="AB134" s="1">
        <f t="shared" si="66"/>
        <v>-2.9814946037366604E-3</v>
      </c>
      <c r="AC134" s="1">
        <f t="shared" si="67"/>
        <v>-6.0009809159909389E-3</v>
      </c>
      <c r="AD134" s="1">
        <f t="shared" si="68"/>
        <v>-2.8624755215366933E-3</v>
      </c>
      <c r="AE134" s="1">
        <f t="shared" si="69"/>
        <v>8.1937661113967653E-6</v>
      </c>
      <c r="AF134" s="1">
        <f t="shared" si="70"/>
        <v>-6.0009809159909389E-3</v>
      </c>
      <c r="AG134" s="2"/>
      <c r="AH134" s="1">
        <f t="shared" si="71"/>
        <v>-3.1385053944542455E-3</v>
      </c>
      <c r="AI134" s="1">
        <f t="shared" si="72"/>
        <v>0.62892068333627249</v>
      </c>
      <c r="AJ134" s="1">
        <f t="shared" si="73"/>
        <v>-0.72675048160179267</v>
      </c>
      <c r="AK134" s="1">
        <f t="shared" si="74"/>
        <v>-0.42101271341198343</v>
      </c>
      <c r="AL134" s="1">
        <f t="shared" si="75"/>
        <v>-2.2932379061677657</v>
      </c>
      <c r="AM134" s="1">
        <f t="shared" si="76"/>
        <v>-2.2143862719613456</v>
      </c>
      <c r="AN134" s="1">
        <f t="shared" si="84"/>
        <v>-1.7304972887677867</v>
      </c>
      <c r="AO134" s="1">
        <f t="shared" si="84"/>
        <v>-1.7304974871948318</v>
      </c>
      <c r="AP134" s="1">
        <f t="shared" si="84"/>
        <v>-1.7304952637746052</v>
      </c>
      <c r="AQ134" s="1">
        <f t="shared" si="84"/>
        <v>-1.7305201759500035</v>
      </c>
      <c r="AR134" s="1">
        <f t="shared" si="84"/>
        <v>-1.7302408283889006</v>
      </c>
      <c r="AS134" s="1">
        <f t="shared" si="84"/>
        <v>-1.7333459810751681</v>
      </c>
      <c r="AT134" s="1">
        <f t="shared" si="84"/>
        <v>-1.69456140815719</v>
      </c>
      <c r="AU134" s="1">
        <f t="shared" si="77"/>
        <v>-1.1764332562085635</v>
      </c>
    </row>
    <row r="135" spans="1:47" x14ac:dyDescent="0.2">
      <c r="A135" s="38" t="s">
        <v>129</v>
      </c>
      <c r="B135" s="44" t="s">
        <v>102</v>
      </c>
      <c r="C135" s="63">
        <v>40477.326000000001</v>
      </c>
      <c r="D135" s="63" t="s">
        <v>82</v>
      </c>
      <c r="E135" s="64">
        <f t="shared" si="60"/>
        <v>-13672.026036576854</v>
      </c>
      <c r="F135" s="1">
        <f t="shared" si="79"/>
        <v>-13672</v>
      </c>
      <c r="G135" s="1">
        <f t="shared" si="61"/>
        <v>-2.9840000002877787E-2</v>
      </c>
      <c r="I135" s="1">
        <f>G135</f>
        <v>-2.9840000002877787E-2</v>
      </c>
      <c r="P135" s="1">
        <f t="shared" si="62"/>
        <v>1.3935280593768695E-4</v>
      </c>
      <c r="Q135" s="131">
        <f t="shared" si="63"/>
        <v>25458.826000000001</v>
      </c>
      <c r="S135" s="2">
        <v>0.1</v>
      </c>
      <c r="Z135" s="1">
        <f t="shared" si="64"/>
        <v>-13672</v>
      </c>
      <c r="AA135" s="1">
        <f t="shared" si="65"/>
        <v>-2.76400958689572E-3</v>
      </c>
      <c r="AB135" s="1">
        <f t="shared" si="66"/>
        <v>-2.6936637610044379E-2</v>
      </c>
      <c r="AC135" s="1">
        <f t="shared" si="67"/>
        <v>-2.9979352808815474E-2</v>
      </c>
      <c r="AD135" s="1">
        <f t="shared" si="68"/>
        <v>-2.7075990415982066E-2</v>
      </c>
      <c r="AE135" s="1">
        <f t="shared" si="69"/>
        <v>7.3310925700635274E-5</v>
      </c>
      <c r="AF135" s="1">
        <f t="shared" si="70"/>
        <v>-2.9979352808815474E-2</v>
      </c>
      <c r="AG135" s="2"/>
      <c r="AH135" s="1">
        <f t="shared" si="71"/>
        <v>-2.9033623928334069E-3</v>
      </c>
      <c r="AI135" s="1">
        <f t="shared" si="72"/>
        <v>0.63471317519397297</v>
      </c>
      <c r="AJ135" s="1">
        <f t="shared" si="73"/>
        <v>-0.71728841971143542</v>
      </c>
      <c r="AK135" s="1">
        <f t="shared" si="74"/>
        <v>-0.4260482363926304</v>
      </c>
      <c r="AL135" s="1">
        <f t="shared" si="75"/>
        <v>-2.2795614367937294</v>
      </c>
      <c r="AM135" s="1">
        <f t="shared" si="76"/>
        <v>-2.1746182753569028</v>
      </c>
      <c r="AN135" s="1">
        <f t="shared" si="84"/>
        <v>-1.7125809046354008</v>
      </c>
      <c r="AO135" s="1">
        <f t="shared" si="84"/>
        <v>-1.7125810263309471</v>
      </c>
      <c r="AP135" s="1">
        <f t="shared" si="84"/>
        <v>-1.7125794917781343</v>
      </c>
      <c r="AQ135" s="1">
        <f t="shared" si="84"/>
        <v>-1.7125988409283011</v>
      </c>
      <c r="AR135" s="1">
        <f t="shared" si="84"/>
        <v>-1.712354675556389</v>
      </c>
      <c r="AS135" s="1">
        <f t="shared" si="84"/>
        <v>-1.7154057619707519</v>
      </c>
      <c r="AT135" s="1">
        <f t="shared" si="84"/>
        <v>-1.6708487563419179</v>
      </c>
      <c r="AU135" s="1">
        <f t="shared" si="77"/>
        <v>-1.1570069336789781</v>
      </c>
    </row>
    <row r="136" spans="1:47" x14ac:dyDescent="0.2">
      <c r="A136" s="38" t="s">
        <v>130</v>
      </c>
      <c r="B136" s="44" t="s">
        <v>102</v>
      </c>
      <c r="C136" s="63">
        <v>40493.394</v>
      </c>
      <c r="D136" s="63" t="s">
        <v>82</v>
      </c>
      <c r="E136" s="64">
        <f t="shared" si="60"/>
        <v>-13658.006072874494</v>
      </c>
      <c r="F136" s="1">
        <f t="shared" si="79"/>
        <v>-13658</v>
      </c>
      <c r="G136" s="1">
        <f t="shared" si="61"/>
        <v>-6.9599999987985939E-3</v>
      </c>
      <c r="I136" s="1">
        <f>G136</f>
        <v>-6.9599999987985939E-3</v>
      </c>
      <c r="P136" s="1">
        <f t="shared" si="62"/>
        <v>2.4533477065442899E-4</v>
      </c>
      <c r="Q136" s="131">
        <f t="shared" si="63"/>
        <v>25474.894</v>
      </c>
      <c r="S136" s="2">
        <v>0.1</v>
      </c>
      <c r="Z136" s="1">
        <f t="shared" si="64"/>
        <v>-13658</v>
      </c>
      <c r="AA136" s="1">
        <f t="shared" si="65"/>
        <v>-2.5602941249948451E-3</v>
      </c>
      <c r="AB136" s="1">
        <f t="shared" si="66"/>
        <v>-4.1543711031493194E-3</v>
      </c>
      <c r="AC136" s="1">
        <f t="shared" si="67"/>
        <v>-7.2053347694530229E-3</v>
      </c>
      <c r="AD136" s="1">
        <f t="shared" si="68"/>
        <v>-4.3997058738037484E-3</v>
      </c>
      <c r="AE136" s="1">
        <f t="shared" si="69"/>
        <v>1.9357411775983205E-6</v>
      </c>
      <c r="AF136" s="1">
        <f t="shared" si="70"/>
        <v>-7.2053347694530229E-3</v>
      </c>
      <c r="AG136" s="2"/>
      <c r="AH136" s="1">
        <f t="shared" si="71"/>
        <v>-2.805628895649274E-3</v>
      </c>
      <c r="AI136" s="1">
        <f t="shared" si="72"/>
        <v>0.63714982273457865</v>
      </c>
      <c r="AJ136" s="1">
        <f t="shared" si="73"/>
        <v>-0.71330147746099692</v>
      </c>
      <c r="AK136" s="1">
        <f t="shared" si="74"/>
        <v>-0.42812534726244855</v>
      </c>
      <c r="AL136" s="1">
        <f t="shared" si="75"/>
        <v>-2.273856177399562</v>
      </c>
      <c r="AM136" s="1">
        <f t="shared" si="76"/>
        <v>-2.1583763713385631</v>
      </c>
      <c r="AN136" s="1">
        <f t="shared" si="84"/>
        <v>-1.7051553841073266</v>
      </c>
      <c r="AO136" s="1">
        <f t="shared" si="84"/>
        <v>-1.7051554803053115</v>
      </c>
      <c r="AP136" s="1">
        <f t="shared" si="84"/>
        <v>-1.7051542006696103</v>
      </c>
      <c r="AQ136" s="1">
        <f t="shared" si="84"/>
        <v>-1.7051712215271029</v>
      </c>
      <c r="AR136" s="1">
        <f t="shared" si="84"/>
        <v>-1.7049446458563517</v>
      </c>
      <c r="AS136" s="1">
        <f t="shared" si="84"/>
        <v>-1.707930253412719</v>
      </c>
      <c r="AT136" s="1">
        <f t="shared" si="84"/>
        <v>-1.6610282675687584</v>
      </c>
      <c r="AU136" s="1">
        <f t="shared" si="77"/>
        <v>-1.1490078596962077</v>
      </c>
    </row>
    <row r="137" spans="1:47" x14ac:dyDescent="0.2">
      <c r="A137" s="66" t="s">
        <v>131</v>
      </c>
      <c r="B137" s="67" t="s">
        <v>102</v>
      </c>
      <c r="C137" s="68">
        <v>40493.395900000003</v>
      </c>
      <c r="D137" s="66" t="s">
        <v>82</v>
      </c>
      <c r="E137" s="64">
        <f t="shared" si="60"/>
        <v>-13658.004415049558</v>
      </c>
      <c r="F137" s="1">
        <f t="shared" si="79"/>
        <v>-13658</v>
      </c>
      <c r="G137" s="1">
        <f t="shared" si="61"/>
        <v>-5.0599999958649278E-3</v>
      </c>
      <c r="K137" s="1">
        <f>G137</f>
        <v>-5.0599999958649278E-3</v>
      </c>
      <c r="P137" s="1">
        <f t="shared" si="62"/>
        <v>2.4533477065442899E-4</v>
      </c>
      <c r="Q137" s="131">
        <f t="shared" si="63"/>
        <v>25474.895900000003</v>
      </c>
      <c r="S137" s="2">
        <v>1</v>
      </c>
      <c r="Z137" s="1">
        <f t="shared" si="64"/>
        <v>-13658</v>
      </c>
      <c r="AA137" s="1">
        <f t="shared" si="65"/>
        <v>-2.5602941249948451E-3</v>
      </c>
      <c r="AB137" s="1">
        <f t="shared" si="66"/>
        <v>-2.2543711002156537E-3</v>
      </c>
      <c r="AC137" s="1">
        <f t="shared" si="67"/>
        <v>-5.3053347665193568E-3</v>
      </c>
      <c r="AD137" s="1">
        <f t="shared" si="68"/>
        <v>-2.4997058708700827E-3</v>
      </c>
      <c r="AE137" s="1">
        <f t="shared" si="69"/>
        <v>6.2485294408623588E-6</v>
      </c>
      <c r="AF137" s="1">
        <f t="shared" si="70"/>
        <v>-5.3053347665193568E-3</v>
      </c>
      <c r="AG137" s="2"/>
      <c r="AH137" s="1">
        <f t="shared" si="71"/>
        <v>-2.805628895649274E-3</v>
      </c>
      <c r="AI137" s="1">
        <f t="shared" si="72"/>
        <v>0.63714982273457865</v>
      </c>
      <c r="AJ137" s="1">
        <f t="shared" si="73"/>
        <v>-0.71330147746099692</v>
      </c>
      <c r="AK137" s="1">
        <f t="shared" si="74"/>
        <v>-0.42812534726244855</v>
      </c>
      <c r="AL137" s="1">
        <f t="shared" si="75"/>
        <v>-2.273856177399562</v>
      </c>
      <c r="AM137" s="1">
        <f t="shared" si="76"/>
        <v>-2.1583763713385631</v>
      </c>
      <c r="AN137" s="1">
        <f t="shared" si="84"/>
        <v>-1.7051553841073266</v>
      </c>
      <c r="AO137" s="1">
        <f t="shared" si="84"/>
        <v>-1.7051554803053115</v>
      </c>
      <c r="AP137" s="1">
        <f t="shared" si="84"/>
        <v>-1.7051542006696103</v>
      </c>
      <c r="AQ137" s="1">
        <f t="shared" si="84"/>
        <v>-1.7051712215271029</v>
      </c>
      <c r="AR137" s="1">
        <f t="shared" si="84"/>
        <v>-1.7049446458563517</v>
      </c>
      <c r="AS137" s="1">
        <f t="shared" si="84"/>
        <v>-1.707930253412719</v>
      </c>
      <c r="AT137" s="1">
        <f t="shared" si="84"/>
        <v>-1.6610282675687584</v>
      </c>
      <c r="AU137" s="1">
        <f t="shared" si="77"/>
        <v>-1.1490078596962077</v>
      </c>
    </row>
    <row r="138" spans="1:47" x14ac:dyDescent="0.2">
      <c r="A138" s="72" t="s">
        <v>132</v>
      </c>
      <c r="B138" s="70"/>
      <c r="C138" s="71">
        <v>40877.336799999997</v>
      </c>
      <c r="D138" s="71"/>
      <c r="E138" s="64">
        <f t="shared" si="60"/>
        <v>-13323.000837637865</v>
      </c>
      <c r="F138" s="1">
        <f t="shared" si="79"/>
        <v>-13323</v>
      </c>
      <c r="G138" s="1">
        <f t="shared" si="61"/>
        <v>-9.6000000485219061E-4</v>
      </c>
      <c r="J138" s="1">
        <f>G138</f>
        <v>-9.6000000485219061E-4</v>
      </c>
      <c r="P138" s="1">
        <f t="shared" si="62"/>
        <v>2.710615639550884E-3</v>
      </c>
      <c r="Q138" s="131">
        <f t="shared" si="63"/>
        <v>25858.836799999997</v>
      </c>
      <c r="S138" s="2">
        <v>1</v>
      </c>
      <c r="Z138" s="1">
        <f t="shared" si="64"/>
        <v>-13323</v>
      </c>
      <c r="AA138" s="1">
        <f t="shared" si="65"/>
        <v>2.4045485446596692E-3</v>
      </c>
      <c r="AB138" s="1">
        <f t="shared" si="66"/>
        <v>-6.5393290996097601E-4</v>
      </c>
      <c r="AC138" s="1">
        <f t="shared" si="67"/>
        <v>-3.6706156444030746E-3</v>
      </c>
      <c r="AD138" s="1">
        <f t="shared" si="68"/>
        <v>-3.3645485495118598E-3</v>
      </c>
      <c r="AE138" s="1">
        <f t="shared" si="69"/>
        <v>1.132018694202236E-5</v>
      </c>
      <c r="AF138" s="1">
        <f t="shared" si="70"/>
        <v>-3.6706156444030746E-3</v>
      </c>
      <c r="AG138" s="2"/>
      <c r="AH138" s="1">
        <f t="shared" si="71"/>
        <v>-3.0606709489121461E-4</v>
      </c>
      <c r="AI138" s="1">
        <f t="shared" si="72"/>
        <v>0.70594543222390582</v>
      </c>
      <c r="AJ138" s="1">
        <f t="shared" si="73"/>
        <v>-0.59931297177418597</v>
      </c>
      <c r="AK138" s="1">
        <f t="shared" si="74"/>
        <v>-0.47799945112955333</v>
      </c>
      <c r="AL138" s="1">
        <f t="shared" si="75"/>
        <v>-2.1223011618259924</v>
      </c>
      <c r="AM138" s="1">
        <f t="shared" si="76"/>
        <v>-1.7892489666923403</v>
      </c>
      <c r="AN138" s="1">
        <f t="shared" si="84"/>
        <v>-1.5180256779255885</v>
      </c>
      <c r="AO138" s="1">
        <f t="shared" si="84"/>
        <v>-1.5180256732919881</v>
      </c>
      <c r="AP138" s="1">
        <f t="shared" si="84"/>
        <v>-1.5180255167592565</v>
      </c>
      <c r="AQ138" s="1">
        <f t="shared" si="84"/>
        <v>-1.5180202290280933</v>
      </c>
      <c r="AR138" s="1">
        <f t="shared" si="84"/>
        <v>-1.5178419174795077</v>
      </c>
      <c r="AS138" s="1">
        <f t="shared" si="84"/>
        <v>-1.5121451604521126</v>
      </c>
      <c r="AT138" s="1">
        <f t="shared" si="84"/>
        <v>-1.4165628981482081</v>
      </c>
      <c r="AU138" s="1">
        <f t="shared" si="77"/>
        <v>-0.95760144653705925</v>
      </c>
    </row>
    <row r="139" spans="1:47" x14ac:dyDescent="0.2">
      <c r="A139" s="72" t="s">
        <v>132</v>
      </c>
      <c r="B139" s="70"/>
      <c r="C139" s="71">
        <v>40877.337200000002</v>
      </c>
      <c r="D139" s="71"/>
      <c r="E139" s="64">
        <f t="shared" si="60"/>
        <v>-13323.000488622085</v>
      </c>
      <c r="F139" s="1">
        <f t="shared" si="79"/>
        <v>-13323</v>
      </c>
      <c r="G139" s="1">
        <f t="shared" si="61"/>
        <v>-5.6000000040512532E-4</v>
      </c>
      <c r="J139" s="1">
        <f>G139</f>
        <v>-5.6000000040512532E-4</v>
      </c>
      <c r="P139" s="1">
        <f t="shared" si="62"/>
        <v>2.710615639550884E-3</v>
      </c>
      <c r="Q139" s="131">
        <f t="shared" si="63"/>
        <v>25858.837200000002</v>
      </c>
      <c r="S139" s="2">
        <v>1</v>
      </c>
      <c r="Z139" s="1">
        <f t="shared" si="64"/>
        <v>-13323</v>
      </c>
      <c r="AA139" s="1">
        <f t="shared" si="65"/>
        <v>2.4045485446596692E-3</v>
      </c>
      <c r="AB139" s="1">
        <f t="shared" si="66"/>
        <v>-2.5393290551391071E-4</v>
      </c>
      <c r="AC139" s="1">
        <f t="shared" si="67"/>
        <v>-3.2706156399560093E-3</v>
      </c>
      <c r="AD139" s="1">
        <f t="shared" si="68"/>
        <v>-2.9645485450647945E-3</v>
      </c>
      <c r="AE139" s="1">
        <f t="shared" si="69"/>
        <v>8.7885480760457899E-6</v>
      </c>
      <c r="AF139" s="1">
        <f t="shared" si="70"/>
        <v>-3.2706156399560093E-3</v>
      </c>
      <c r="AG139" s="2"/>
      <c r="AH139" s="1">
        <f t="shared" si="71"/>
        <v>-3.0606709489121461E-4</v>
      </c>
      <c r="AI139" s="1">
        <f t="shared" si="72"/>
        <v>0.70594543222390582</v>
      </c>
      <c r="AJ139" s="1">
        <f t="shared" si="73"/>
        <v>-0.59931297177418597</v>
      </c>
      <c r="AK139" s="1">
        <f t="shared" si="74"/>
        <v>-0.47799945112955333</v>
      </c>
      <c r="AL139" s="1">
        <f t="shared" si="75"/>
        <v>-2.1223011618259924</v>
      </c>
      <c r="AM139" s="1">
        <f t="shared" si="76"/>
        <v>-1.7892489666923403</v>
      </c>
      <c r="AN139" s="1">
        <f t="shared" si="84"/>
        <v>-1.5180256779255885</v>
      </c>
      <c r="AO139" s="1">
        <f t="shared" si="84"/>
        <v>-1.5180256732919881</v>
      </c>
      <c r="AP139" s="1">
        <f t="shared" si="84"/>
        <v>-1.5180255167592565</v>
      </c>
      <c r="AQ139" s="1">
        <f t="shared" si="84"/>
        <v>-1.5180202290280933</v>
      </c>
      <c r="AR139" s="1">
        <f t="shared" si="84"/>
        <v>-1.5178419174795077</v>
      </c>
      <c r="AS139" s="1">
        <f t="shared" si="84"/>
        <v>-1.5121451604521126</v>
      </c>
      <c r="AT139" s="1">
        <f t="shared" si="84"/>
        <v>-1.4165628981482081</v>
      </c>
      <c r="AU139" s="1">
        <f t="shared" si="77"/>
        <v>-0.95760144653705925</v>
      </c>
    </row>
    <row r="140" spans="1:47" x14ac:dyDescent="0.2">
      <c r="A140" s="38" t="s">
        <v>129</v>
      </c>
      <c r="B140" s="44" t="s">
        <v>102</v>
      </c>
      <c r="C140" s="63">
        <v>41576.446000000004</v>
      </c>
      <c r="D140" s="63" t="s">
        <v>82</v>
      </c>
      <c r="E140" s="64">
        <f t="shared" si="60"/>
        <v>-12713.000488622083</v>
      </c>
      <c r="F140" s="1">
        <f t="shared" si="79"/>
        <v>-12713</v>
      </c>
      <c r="G140" s="1">
        <f t="shared" si="61"/>
        <v>-5.5999999312916771E-4</v>
      </c>
      <c r="I140" s="1">
        <f>G140</f>
        <v>-5.5999999312916771E-4</v>
      </c>
      <c r="P140" s="1">
        <f t="shared" si="62"/>
        <v>6.8509682289418367E-3</v>
      </c>
      <c r="Q140" s="131">
        <f t="shared" si="63"/>
        <v>26557.946000000004</v>
      </c>
      <c r="S140" s="2">
        <v>0.1</v>
      </c>
      <c r="Z140" s="1">
        <f t="shared" si="64"/>
        <v>-12713</v>
      </c>
      <c r="AA140" s="1">
        <f t="shared" si="65"/>
        <v>1.1884387106362613E-2</v>
      </c>
      <c r="AB140" s="1">
        <f t="shared" si="66"/>
        <v>-5.5934188705499439E-3</v>
      </c>
      <c r="AC140" s="1">
        <f t="shared" si="67"/>
        <v>-7.4109682220710044E-3</v>
      </c>
      <c r="AD140" s="1">
        <f t="shared" si="68"/>
        <v>-1.2444387099491781E-2</v>
      </c>
      <c r="AE140" s="1">
        <f t="shared" si="69"/>
        <v>1.5486277028199744E-5</v>
      </c>
      <c r="AF140" s="1">
        <f t="shared" si="70"/>
        <v>-7.4109682220710044E-3</v>
      </c>
      <c r="AG140" s="2"/>
      <c r="AH140" s="1">
        <f t="shared" si="71"/>
        <v>5.0334188774207762E-3</v>
      </c>
      <c r="AI140" s="1">
        <f t="shared" si="72"/>
        <v>0.91146262049058269</v>
      </c>
      <c r="AJ140" s="1">
        <f t="shared" si="73"/>
        <v>-0.24698003421839609</v>
      </c>
      <c r="AK140" s="1">
        <f t="shared" si="74"/>
        <v>-0.55417749551903062</v>
      </c>
      <c r="AL140" s="1">
        <f t="shared" si="75"/>
        <v>-1.7292210597735498</v>
      </c>
      <c r="AM140" s="1">
        <f t="shared" si="76"/>
        <v>-1.1724453645268418</v>
      </c>
      <c r="AN140" s="1">
        <f t="shared" si="84"/>
        <v>-1.1122644902317902</v>
      </c>
      <c r="AO140" s="1">
        <f t="shared" si="84"/>
        <v>-1.1121007888172105</v>
      </c>
      <c r="AP140" s="1">
        <f t="shared" si="84"/>
        <v>-1.1114424426625336</v>
      </c>
      <c r="AQ140" s="1">
        <f t="shared" si="84"/>
        <v>-1.1088036173294804</v>
      </c>
      <c r="AR140" s="1">
        <f t="shared" si="84"/>
        <v>-1.098363799028323</v>
      </c>
      <c r="AS140" s="1">
        <f t="shared" si="84"/>
        <v>-1.0589904643002459</v>
      </c>
      <c r="AT140" s="1">
        <f t="shared" si="84"/>
        <v>-0.93013894802598251</v>
      </c>
      <c r="AU140" s="1">
        <f t="shared" si="77"/>
        <v>-0.60907036585920604</v>
      </c>
    </row>
    <row r="141" spans="1:47" x14ac:dyDescent="0.2">
      <c r="A141" s="64" t="s">
        <v>133</v>
      </c>
      <c r="C141" s="73">
        <v>41599.374000000003</v>
      </c>
      <c r="D141" s="73"/>
      <c r="E141" s="64">
        <f t="shared" si="60"/>
        <v>-12692.994904369676</v>
      </c>
      <c r="F141" s="1">
        <f t="shared" si="79"/>
        <v>-12693</v>
      </c>
      <c r="G141" s="1">
        <f t="shared" si="61"/>
        <v>5.8400000052643009E-3</v>
      </c>
      <c r="I141" s="1">
        <f>G141</f>
        <v>5.8400000052643009E-3</v>
      </c>
      <c r="P141" s="1">
        <f t="shared" si="62"/>
        <v>6.9790963727205113E-3</v>
      </c>
      <c r="Q141" s="131">
        <f t="shared" si="63"/>
        <v>26580.874000000003</v>
      </c>
      <c r="S141" s="2">
        <v>0.1</v>
      </c>
      <c r="Z141" s="1">
        <f t="shared" si="64"/>
        <v>-12693</v>
      </c>
      <c r="AA141" s="1">
        <f t="shared" si="65"/>
        <v>1.2202952001683857E-2</v>
      </c>
      <c r="AB141" s="1">
        <f t="shared" si="66"/>
        <v>6.161443763009547E-4</v>
      </c>
      <c r="AC141" s="1">
        <f t="shared" si="67"/>
        <v>-1.1390963674562105E-3</v>
      </c>
      <c r="AD141" s="1">
        <f t="shared" si="68"/>
        <v>-6.3629519964195566E-3</v>
      </c>
      <c r="AE141" s="1">
        <f t="shared" si="69"/>
        <v>4.0487158108739621E-6</v>
      </c>
      <c r="AF141" s="1">
        <f t="shared" si="70"/>
        <v>-1.1390963674562105E-3</v>
      </c>
      <c r="AG141" s="2"/>
      <c r="AH141" s="1">
        <f t="shared" si="71"/>
        <v>5.2238556289633462E-3</v>
      </c>
      <c r="AI141" s="1">
        <f t="shared" si="72"/>
        <v>0.92085551830254464</v>
      </c>
      <c r="AJ141" s="1">
        <f t="shared" si="73"/>
        <v>-0.23054264998594565</v>
      </c>
      <c r="AK141" s="1">
        <f t="shared" si="74"/>
        <v>-0.5555967198670102</v>
      </c>
      <c r="AL141" s="1">
        <f t="shared" si="75"/>
        <v>-1.7122938805289356</v>
      </c>
      <c r="AM141" s="1">
        <f t="shared" si="76"/>
        <v>-1.1525444896213513</v>
      </c>
      <c r="AN141" s="1">
        <f t="shared" ref="AN141:AT150" si="85">$AU141+$AB$7*SIN(AO141)</f>
        <v>-1.0969719687000623</v>
      </c>
      <c r="AO141" s="1">
        <f t="shared" si="85"/>
        <v>-1.0967827127965271</v>
      </c>
      <c r="AP141" s="1">
        <f t="shared" si="85"/>
        <v>-1.0960444491137578</v>
      </c>
      <c r="AQ141" s="1">
        <f t="shared" si="85"/>
        <v>-1.0931746512855738</v>
      </c>
      <c r="AR141" s="1">
        <f t="shared" si="85"/>
        <v>-1.0821668692396318</v>
      </c>
      <c r="AS141" s="1">
        <f t="shared" si="85"/>
        <v>-1.0418960810438913</v>
      </c>
      <c r="AT141" s="1">
        <f t="shared" si="85"/>
        <v>-0.91343100745587269</v>
      </c>
      <c r="AU141" s="1">
        <f t="shared" si="77"/>
        <v>-0.5976431173123915</v>
      </c>
    </row>
    <row r="142" spans="1:47" x14ac:dyDescent="0.2">
      <c r="A142" s="38" t="s">
        <v>129</v>
      </c>
      <c r="B142" s="44" t="s">
        <v>102</v>
      </c>
      <c r="C142" s="63">
        <v>41599.377999999997</v>
      </c>
      <c r="D142" s="63" t="s">
        <v>82</v>
      </c>
      <c r="E142" s="64">
        <f t="shared" si="60"/>
        <v>-12692.991414211925</v>
      </c>
      <c r="F142" s="1">
        <f t="shared" si="79"/>
        <v>-12693</v>
      </c>
      <c r="G142" s="1">
        <f t="shared" si="61"/>
        <v>9.8399999988032505E-3</v>
      </c>
      <c r="I142" s="1">
        <f>G142</f>
        <v>9.8399999988032505E-3</v>
      </c>
      <c r="P142" s="1">
        <f t="shared" si="62"/>
        <v>6.9790963727205113E-3</v>
      </c>
      <c r="Q142" s="131">
        <f t="shared" si="63"/>
        <v>26580.877999999997</v>
      </c>
      <c r="S142" s="2">
        <v>0.1</v>
      </c>
      <c r="Z142" s="1">
        <f t="shared" si="64"/>
        <v>-12693</v>
      </c>
      <c r="AA142" s="1">
        <f t="shared" si="65"/>
        <v>1.2202952001683857E-2</v>
      </c>
      <c r="AB142" s="1">
        <f t="shared" si="66"/>
        <v>4.6161443698399043E-3</v>
      </c>
      <c r="AC142" s="1">
        <f t="shared" si="67"/>
        <v>2.8609036260827392E-3</v>
      </c>
      <c r="AD142" s="1">
        <f t="shared" si="68"/>
        <v>-2.362952002880607E-3</v>
      </c>
      <c r="AE142" s="1">
        <f t="shared" si="69"/>
        <v>5.5835421679174728E-7</v>
      </c>
      <c r="AF142" s="1">
        <f t="shared" si="70"/>
        <v>2.8609036260827392E-3</v>
      </c>
      <c r="AG142" s="2"/>
      <c r="AH142" s="1">
        <f t="shared" si="71"/>
        <v>5.2238556289633462E-3</v>
      </c>
      <c r="AI142" s="1">
        <f t="shared" si="72"/>
        <v>0.92085551830254464</v>
      </c>
      <c r="AJ142" s="1">
        <f t="shared" si="73"/>
        <v>-0.23054264998594565</v>
      </c>
      <c r="AK142" s="1">
        <f t="shared" si="74"/>
        <v>-0.5555967198670102</v>
      </c>
      <c r="AL142" s="1">
        <f t="shared" si="75"/>
        <v>-1.7122938805289356</v>
      </c>
      <c r="AM142" s="1">
        <f t="shared" si="76"/>
        <v>-1.1525444896213513</v>
      </c>
      <c r="AN142" s="1">
        <f t="shared" si="85"/>
        <v>-1.0969719687000623</v>
      </c>
      <c r="AO142" s="1">
        <f t="shared" si="85"/>
        <v>-1.0967827127965271</v>
      </c>
      <c r="AP142" s="1">
        <f t="shared" si="85"/>
        <v>-1.0960444491137578</v>
      </c>
      <c r="AQ142" s="1">
        <f t="shared" si="85"/>
        <v>-1.0931746512855738</v>
      </c>
      <c r="AR142" s="1">
        <f t="shared" si="85"/>
        <v>-1.0821668692396318</v>
      </c>
      <c r="AS142" s="1">
        <f t="shared" si="85"/>
        <v>-1.0418960810438913</v>
      </c>
      <c r="AT142" s="1">
        <f t="shared" si="85"/>
        <v>-0.91343100745587269</v>
      </c>
      <c r="AU142" s="1">
        <f t="shared" si="77"/>
        <v>-0.5976431173123915</v>
      </c>
    </row>
    <row r="143" spans="1:47" x14ac:dyDescent="0.2">
      <c r="A143" s="64" t="s">
        <v>133</v>
      </c>
      <c r="C143" s="73">
        <v>41599.392999999996</v>
      </c>
      <c r="D143" s="73"/>
      <c r="E143" s="64">
        <f t="shared" si="60"/>
        <v>-12692.978326120345</v>
      </c>
      <c r="F143" s="1">
        <f t="shared" si="79"/>
        <v>-12693</v>
      </c>
      <c r="G143" s="1">
        <f t="shared" si="61"/>
        <v>2.4839999998221174E-2</v>
      </c>
      <c r="I143" s="1">
        <f>G143</f>
        <v>2.4839999998221174E-2</v>
      </c>
      <c r="P143" s="1">
        <f t="shared" si="62"/>
        <v>6.9790963727205113E-3</v>
      </c>
      <c r="Q143" s="131">
        <f t="shared" si="63"/>
        <v>26580.892999999996</v>
      </c>
      <c r="S143" s="2">
        <v>0.1</v>
      </c>
      <c r="Z143" s="1">
        <f t="shared" si="64"/>
        <v>-12693</v>
      </c>
      <c r="AA143" s="1">
        <f t="shared" si="65"/>
        <v>1.2202952001683857E-2</v>
      </c>
      <c r="AB143" s="1">
        <f t="shared" si="66"/>
        <v>1.9616144369257828E-2</v>
      </c>
      <c r="AC143" s="1">
        <f t="shared" si="67"/>
        <v>1.7860903625500663E-2</v>
      </c>
      <c r="AD143" s="1">
        <f t="shared" si="68"/>
        <v>1.2637047996537316E-2</v>
      </c>
      <c r="AE143" s="1">
        <f t="shared" si="69"/>
        <v>1.5969498206678782E-5</v>
      </c>
      <c r="AF143" s="1">
        <f t="shared" si="70"/>
        <v>1.7860903625500663E-2</v>
      </c>
      <c r="AG143" s="2"/>
      <c r="AH143" s="1">
        <f t="shared" si="71"/>
        <v>5.2238556289633462E-3</v>
      </c>
      <c r="AI143" s="1">
        <f t="shared" si="72"/>
        <v>0.92085551830254464</v>
      </c>
      <c r="AJ143" s="1">
        <f t="shared" si="73"/>
        <v>-0.23054264998594565</v>
      </c>
      <c r="AK143" s="1">
        <f t="shared" si="74"/>
        <v>-0.5555967198670102</v>
      </c>
      <c r="AL143" s="1">
        <f t="shared" si="75"/>
        <v>-1.7122938805289356</v>
      </c>
      <c r="AM143" s="1">
        <f t="shared" si="76"/>
        <v>-1.1525444896213513</v>
      </c>
      <c r="AN143" s="1">
        <f t="shared" si="85"/>
        <v>-1.0969719687000623</v>
      </c>
      <c r="AO143" s="1">
        <f t="shared" si="85"/>
        <v>-1.0967827127965271</v>
      </c>
      <c r="AP143" s="1">
        <f t="shared" si="85"/>
        <v>-1.0960444491137578</v>
      </c>
      <c r="AQ143" s="1">
        <f t="shared" si="85"/>
        <v>-1.0931746512855738</v>
      </c>
      <c r="AR143" s="1">
        <f t="shared" si="85"/>
        <v>-1.0821668692396318</v>
      </c>
      <c r="AS143" s="1">
        <f t="shared" si="85"/>
        <v>-1.0418960810438913</v>
      </c>
      <c r="AT143" s="1">
        <f t="shared" si="85"/>
        <v>-0.91343100745587269</v>
      </c>
      <c r="AU143" s="1">
        <f t="shared" si="77"/>
        <v>-0.5976431173123915</v>
      </c>
    </row>
    <row r="144" spans="1:47" x14ac:dyDescent="0.2">
      <c r="A144" s="72" t="s">
        <v>134</v>
      </c>
      <c r="B144" s="70"/>
      <c r="C144" s="71">
        <v>41661.272799999999</v>
      </c>
      <c r="D144" s="71"/>
      <c r="E144" s="64">
        <f t="shared" si="60"/>
        <v>-12638.985760156362</v>
      </c>
      <c r="F144" s="1">
        <f t="shared" si="79"/>
        <v>-12639</v>
      </c>
      <c r="G144" s="1">
        <f t="shared" si="61"/>
        <v>1.6319999995175749E-2</v>
      </c>
      <c r="J144" s="1">
        <f>G144</f>
        <v>1.6319999995175749E-2</v>
      </c>
      <c r="P144" s="1">
        <f t="shared" si="62"/>
        <v>7.3226253766925514E-3</v>
      </c>
      <c r="Q144" s="131">
        <f t="shared" si="63"/>
        <v>26642.772799999999</v>
      </c>
      <c r="S144" s="2">
        <v>1</v>
      </c>
      <c r="Z144" s="1">
        <f t="shared" si="64"/>
        <v>-12639</v>
      </c>
      <c r="AA144" s="1">
        <f t="shared" si="65"/>
        <v>1.3064318692470749E-2</v>
      </c>
      <c r="AB144" s="1">
        <f t="shared" si="66"/>
        <v>1.0578306679397551E-2</v>
      </c>
      <c r="AC144" s="1">
        <f t="shared" si="67"/>
        <v>8.9973746184831976E-3</v>
      </c>
      <c r="AD144" s="1">
        <f t="shared" si="68"/>
        <v>3.2556813027049998E-3</v>
      </c>
      <c r="AE144" s="1">
        <f t="shared" si="69"/>
        <v>1.0599460744782924E-5</v>
      </c>
      <c r="AF144" s="1">
        <f t="shared" si="70"/>
        <v>8.9973746184831976E-3</v>
      </c>
      <c r="AG144" s="2"/>
      <c r="AH144" s="1">
        <f t="shared" si="71"/>
        <v>5.741693315778197E-3</v>
      </c>
      <c r="AI144" s="1">
        <f t="shared" si="72"/>
        <v>0.94733149946604644</v>
      </c>
      <c r="AJ144" s="1">
        <f t="shared" si="73"/>
        <v>-0.18406935234721444</v>
      </c>
      <c r="AK144" s="1">
        <f t="shared" si="74"/>
        <v>-0.55872855051594128</v>
      </c>
      <c r="AL144" s="1">
        <f t="shared" si="75"/>
        <v>-1.6647835144434384</v>
      </c>
      <c r="AM144" s="1">
        <f t="shared" si="76"/>
        <v>-1.0986980282358128</v>
      </c>
      <c r="AN144" s="1">
        <f t="shared" si="85"/>
        <v>-1.0548708624040397</v>
      </c>
      <c r="AO144" s="1">
        <f t="shared" si="85"/>
        <v>-1.054597551934964</v>
      </c>
      <c r="AP144" s="1">
        <f t="shared" si="85"/>
        <v>-1.0536117224179984</v>
      </c>
      <c r="AQ144" s="1">
        <f t="shared" si="85"/>
        <v>-1.0500699410239964</v>
      </c>
      <c r="AR144" s="1">
        <f t="shared" si="85"/>
        <v>-1.0375216707847819</v>
      </c>
      <c r="AS144" s="1">
        <f t="shared" si="85"/>
        <v>-0.99505241514059661</v>
      </c>
      <c r="AT144" s="1">
        <f t="shared" si="85"/>
        <v>-0.86811556490685005</v>
      </c>
      <c r="AU144" s="1">
        <f t="shared" si="77"/>
        <v>-0.56678954623599109</v>
      </c>
    </row>
    <row r="145" spans="1:47" x14ac:dyDescent="0.2">
      <c r="A145" s="72" t="s">
        <v>134</v>
      </c>
      <c r="B145" s="70"/>
      <c r="C145" s="71">
        <v>41661.272900000004</v>
      </c>
      <c r="D145" s="71"/>
      <c r="E145" s="64">
        <f t="shared" si="60"/>
        <v>-12638.985672902412</v>
      </c>
      <c r="F145" s="1">
        <f t="shared" si="79"/>
        <v>-12639</v>
      </c>
      <c r="G145" s="1">
        <f t="shared" si="61"/>
        <v>1.6419999999925494E-2</v>
      </c>
      <c r="J145" s="1">
        <f>G145</f>
        <v>1.6419999999925494E-2</v>
      </c>
      <c r="P145" s="1">
        <f t="shared" si="62"/>
        <v>7.3226253766925514E-3</v>
      </c>
      <c r="Q145" s="131">
        <f t="shared" si="63"/>
        <v>26642.772900000004</v>
      </c>
      <c r="S145" s="2">
        <v>1</v>
      </c>
      <c r="Z145" s="1">
        <f t="shared" si="64"/>
        <v>-12639</v>
      </c>
      <c r="AA145" s="1">
        <f t="shared" si="65"/>
        <v>1.3064318692470749E-2</v>
      </c>
      <c r="AB145" s="1">
        <f t="shared" si="66"/>
        <v>1.0678306684147296E-2</v>
      </c>
      <c r="AC145" s="1">
        <f t="shared" si="67"/>
        <v>9.0973746232329428E-3</v>
      </c>
      <c r="AD145" s="1">
        <f t="shared" si="68"/>
        <v>3.3556813074547449E-3</v>
      </c>
      <c r="AE145" s="1">
        <f t="shared" si="69"/>
        <v>1.1260597037201186E-5</v>
      </c>
      <c r="AF145" s="1">
        <f t="shared" si="70"/>
        <v>9.0973746232329428E-3</v>
      </c>
      <c r="AG145" s="2"/>
      <c r="AH145" s="1">
        <f t="shared" si="71"/>
        <v>5.741693315778197E-3</v>
      </c>
      <c r="AI145" s="1">
        <f t="shared" si="72"/>
        <v>0.94733149946604644</v>
      </c>
      <c r="AJ145" s="1">
        <f t="shared" si="73"/>
        <v>-0.18406935234721444</v>
      </c>
      <c r="AK145" s="1">
        <f t="shared" si="74"/>
        <v>-0.55872855051594128</v>
      </c>
      <c r="AL145" s="1">
        <f t="shared" si="75"/>
        <v>-1.6647835144434384</v>
      </c>
      <c r="AM145" s="1">
        <f t="shared" si="76"/>
        <v>-1.0986980282358128</v>
      </c>
      <c r="AN145" s="1">
        <f t="shared" si="85"/>
        <v>-1.0548708624040397</v>
      </c>
      <c r="AO145" s="1">
        <f t="shared" si="85"/>
        <v>-1.054597551934964</v>
      </c>
      <c r="AP145" s="1">
        <f t="shared" si="85"/>
        <v>-1.0536117224179984</v>
      </c>
      <c r="AQ145" s="1">
        <f t="shared" si="85"/>
        <v>-1.0500699410239964</v>
      </c>
      <c r="AR145" s="1">
        <f t="shared" si="85"/>
        <v>-1.0375216707847819</v>
      </c>
      <c r="AS145" s="1">
        <f t="shared" si="85"/>
        <v>-0.99505241514059661</v>
      </c>
      <c r="AT145" s="1">
        <f t="shared" si="85"/>
        <v>-0.86811556490685005</v>
      </c>
      <c r="AU145" s="1">
        <f t="shared" si="77"/>
        <v>-0.56678954623599109</v>
      </c>
    </row>
    <row r="146" spans="1:47" x14ac:dyDescent="0.2">
      <c r="A146" s="72" t="s">
        <v>135</v>
      </c>
      <c r="B146" s="74"/>
      <c r="C146" s="72">
        <v>42661.807000000001</v>
      </c>
      <c r="D146" s="72">
        <v>5.9999999999999995E-4</v>
      </c>
      <c r="E146" s="64">
        <f t="shared" si="60"/>
        <v>-11765.980210805528</v>
      </c>
      <c r="F146" s="1">
        <f t="shared" si="79"/>
        <v>-11766</v>
      </c>
      <c r="G146" s="1">
        <f t="shared" si="61"/>
        <v>2.268000000185566E-2</v>
      </c>
      <c r="J146" s="1">
        <f>G146</f>
        <v>2.268000000185566E-2</v>
      </c>
      <c r="P146" s="1">
        <f t="shared" si="62"/>
        <v>1.2386855974658426E-2</v>
      </c>
      <c r="Q146" s="131">
        <f t="shared" si="63"/>
        <v>27643.307000000001</v>
      </c>
      <c r="S146" s="2">
        <v>1</v>
      </c>
      <c r="Z146" s="1">
        <f t="shared" si="64"/>
        <v>-11766</v>
      </c>
      <c r="AA146" s="1">
        <f t="shared" si="65"/>
        <v>2.5505380223705625E-2</v>
      </c>
      <c r="AB146" s="1">
        <f t="shared" si="66"/>
        <v>9.5614757528084595E-3</v>
      </c>
      <c r="AC146" s="1">
        <f t="shared" si="67"/>
        <v>1.0293144027197235E-2</v>
      </c>
      <c r="AD146" s="1">
        <f t="shared" si="68"/>
        <v>-2.8253802218499643E-3</v>
      </c>
      <c r="AE146" s="1">
        <f t="shared" si="69"/>
        <v>7.9827733980209534E-6</v>
      </c>
      <c r="AF146" s="1">
        <f t="shared" si="70"/>
        <v>1.0293144027197235E-2</v>
      </c>
      <c r="AG146" s="2"/>
      <c r="AH146" s="1">
        <f t="shared" si="71"/>
        <v>1.3118524249047201E-2</v>
      </c>
      <c r="AI146" s="1">
        <f t="shared" si="72"/>
        <v>1.5382946189500069</v>
      </c>
      <c r="AJ146" s="1">
        <f t="shared" si="73"/>
        <v>0.92945583299059598</v>
      </c>
      <c r="AK146" s="1">
        <f t="shared" si="74"/>
        <v>-0.15871505070284572</v>
      </c>
      <c r="AL146" s="1">
        <f t="shared" si="75"/>
        <v>-0.28672344231011848</v>
      </c>
      <c r="AM146" s="1">
        <f t="shared" si="76"/>
        <v>-0.14435201441514772</v>
      </c>
      <c r="AN146" s="1">
        <f t="shared" si="85"/>
        <v>-0.15275932664206057</v>
      </c>
      <c r="AO146" s="1">
        <f t="shared" si="85"/>
        <v>-0.15162874343879465</v>
      </c>
      <c r="AP146" s="1">
        <f t="shared" si="85"/>
        <v>-0.14959111458672977</v>
      </c>
      <c r="AQ146" s="1">
        <f t="shared" si="85"/>
        <v>-0.14592030805665651</v>
      </c>
      <c r="AR146" s="1">
        <f t="shared" si="85"/>
        <v>-0.13931227661376389</v>
      </c>
      <c r="AS146" s="1">
        <f t="shared" si="85"/>
        <v>-0.12743198998545704</v>
      </c>
      <c r="AT146" s="1">
        <f t="shared" si="85"/>
        <v>-0.10611719814551185</v>
      </c>
      <c r="AU146" s="1">
        <f t="shared" si="77"/>
        <v>-6.7990147167523052E-2</v>
      </c>
    </row>
    <row r="147" spans="1:47" x14ac:dyDescent="0.2">
      <c r="A147" s="38" t="s">
        <v>136</v>
      </c>
      <c r="B147" s="44" t="s">
        <v>102</v>
      </c>
      <c r="C147" s="63">
        <v>42661.813600000001</v>
      </c>
      <c r="D147" s="63" t="s">
        <v>82</v>
      </c>
      <c r="E147" s="64">
        <f t="shared" si="60"/>
        <v>-11765.974452045231</v>
      </c>
      <c r="F147" s="1">
        <f t="shared" si="79"/>
        <v>-11766</v>
      </c>
      <c r="G147" s="1">
        <f t="shared" si="61"/>
        <v>2.9280000002472661E-2</v>
      </c>
      <c r="J147" s="1">
        <f>G147</f>
        <v>2.9280000002472661E-2</v>
      </c>
      <c r="P147" s="1">
        <f t="shared" si="62"/>
        <v>1.2386855974658426E-2</v>
      </c>
      <c r="Q147" s="131">
        <f t="shared" si="63"/>
        <v>27643.313600000001</v>
      </c>
      <c r="S147" s="2">
        <v>1</v>
      </c>
      <c r="Z147" s="1">
        <f t="shared" si="64"/>
        <v>-11766</v>
      </c>
      <c r="AA147" s="1">
        <f t="shared" si="65"/>
        <v>2.5505380223705625E-2</v>
      </c>
      <c r="AB147" s="1">
        <f t="shared" si="66"/>
        <v>1.6161475753425462E-2</v>
      </c>
      <c r="AC147" s="1">
        <f t="shared" si="67"/>
        <v>1.6893144027814236E-2</v>
      </c>
      <c r="AD147" s="1">
        <f t="shared" si="68"/>
        <v>3.7746197787670369E-3</v>
      </c>
      <c r="AE147" s="1">
        <f t="shared" si="69"/>
        <v>1.4247754474259314E-5</v>
      </c>
      <c r="AF147" s="1">
        <f t="shared" si="70"/>
        <v>1.6893144027814236E-2</v>
      </c>
      <c r="AG147" s="2"/>
      <c r="AH147" s="1">
        <f t="shared" si="71"/>
        <v>1.3118524249047201E-2</v>
      </c>
      <c r="AI147" s="1">
        <f t="shared" si="72"/>
        <v>1.5382946189500069</v>
      </c>
      <c r="AJ147" s="1">
        <f t="shared" si="73"/>
        <v>0.92945583299059598</v>
      </c>
      <c r="AK147" s="1">
        <f t="shared" si="74"/>
        <v>-0.15871505070284572</v>
      </c>
      <c r="AL147" s="1">
        <f t="shared" si="75"/>
        <v>-0.28672344231011848</v>
      </c>
      <c r="AM147" s="1">
        <f t="shared" si="76"/>
        <v>-0.14435201441514772</v>
      </c>
      <c r="AN147" s="1">
        <f t="shared" si="85"/>
        <v>-0.15275932664206057</v>
      </c>
      <c r="AO147" s="1">
        <f t="shared" si="85"/>
        <v>-0.15162874343879465</v>
      </c>
      <c r="AP147" s="1">
        <f t="shared" si="85"/>
        <v>-0.14959111458672977</v>
      </c>
      <c r="AQ147" s="1">
        <f t="shared" si="85"/>
        <v>-0.14592030805665651</v>
      </c>
      <c r="AR147" s="1">
        <f t="shared" si="85"/>
        <v>-0.13931227661376389</v>
      </c>
      <c r="AS147" s="1">
        <f t="shared" si="85"/>
        <v>-0.12743198998545704</v>
      </c>
      <c r="AT147" s="1">
        <f t="shared" si="85"/>
        <v>-0.10611719814551185</v>
      </c>
      <c r="AU147" s="1">
        <f t="shared" si="77"/>
        <v>-6.7990147167523052E-2</v>
      </c>
    </row>
    <row r="148" spans="1:47" x14ac:dyDescent="0.2">
      <c r="A148" s="72" t="s">
        <v>137</v>
      </c>
      <c r="B148" s="74" t="s">
        <v>102</v>
      </c>
      <c r="C148" s="72">
        <v>42712.243499999997</v>
      </c>
      <c r="D148" s="72" t="s">
        <v>83</v>
      </c>
      <c r="E148" s="64">
        <f t="shared" si="60"/>
        <v>-11721.972375401372</v>
      </c>
      <c r="F148" s="1">
        <f t="shared" si="79"/>
        <v>-11722</v>
      </c>
      <c r="G148" s="1">
        <f t="shared" si="61"/>
        <v>3.1659999993280508E-2</v>
      </c>
      <c r="J148" s="1">
        <f>G148</f>
        <v>3.1659999993280508E-2</v>
      </c>
      <c r="P148" s="1">
        <f t="shared" si="62"/>
        <v>1.2617693313100434E-2</v>
      </c>
      <c r="Q148" s="131">
        <f t="shared" si="63"/>
        <v>27693.743499999997</v>
      </c>
      <c r="S148" s="2">
        <v>1</v>
      </c>
      <c r="Z148" s="1">
        <f t="shared" si="64"/>
        <v>-11722</v>
      </c>
      <c r="AA148" s="1">
        <f t="shared" si="65"/>
        <v>2.5886762525741458E-2</v>
      </c>
      <c r="AB148" s="1">
        <f t="shared" si="66"/>
        <v>1.8390930780639483E-2</v>
      </c>
      <c r="AC148" s="1">
        <f t="shared" si="67"/>
        <v>1.9042306680180074E-2</v>
      </c>
      <c r="AD148" s="1">
        <f t="shared" si="68"/>
        <v>5.7732374675390496E-3</v>
      </c>
      <c r="AE148" s="1">
        <f t="shared" si="69"/>
        <v>3.3330270856596701E-5</v>
      </c>
      <c r="AF148" s="1">
        <f t="shared" si="70"/>
        <v>1.9042306680180074E-2</v>
      </c>
      <c r="AG148" s="2"/>
      <c r="AH148" s="1">
        <f t="shared" si="71"/>
        <v>1.3269069212641026E-2</v>
      </c>
      <c r="AI148" s="1">
        <f t="shared" si="72"/>
        <v>1.5519655795411935</v>
      </c>
      <c r="AJ148" s="1">
        <f t="shared" si="73"/>
        <v>0.96300672610660154</v>
      </c>
      <c r="AK148" s="1">
        <f t="shared" si="74"/>
        <v>-0.10141776526769954</v>
      </c>
      <c r="AL148" s="1">
        <f t="shared" si="75"/>
        <v>-0.1817125045798518</v>
      </c>
      <c r="AM148" s="1">
        <f t="shared" si="76"/>
        <v>-9.1107082387212671E-2</v>
      </c>
      <c r="AN148" s="1">
        <f t="shared" si="85"/>
        <v>-9.6526225828870271E-2</v>
      </c>
      <c r="AO148" s="1">
        <f t="shared" si="85"/>
        <v>-9.5790587745450823E-2</v>
      </c>
      <c r="AP148" s="1">
        <f t="shared" si="85"/>
        <v>-9.4473815893300034E-2</v>
      </c>
      <c r="AQ148" s="1">
        <f t="shared" si="85"/>
        <v>-9.2117239298878092E-2</v>
      </c>
      <c r="AR148" s="1">
        <f t="shared" si="85"/>
        <v>-8.7901035188608992E-2</v>
      </c>
      <c r="AS148" s="1">
        <f t="shared" si="85"/>
        <v>-8.0361586797105228E-2</v>
      </c>
      <c r="AT148" s="1">
        <f t="shared" si="85"/>
        <v>-6.6890608109278063E-2</v>
      </c>
      <c r="AU148" s="1">
        <f t="shared" si="77"/>
        <v>-4.2850200364530355E-2</v>
      </c>
    </row>
    <row r="149" spans="1:47" x14ac:dyDescent="0.2">
      <c r="A149" s="38" t="s">
        <v>138</v>
      </c>
      <c r="B149" s="44" t="s">
        <v>102</v>
      </c>
      <c r="C149" s="63">
        <v>43012.517</v>
      </c>
      <c r="D149" s="63" t="s">
        <v>82</v>
      </c>
      <c r="E149" s="64">
        <f t="shared" ref="E149:E212" si="86">+(C149-C$7)/C$8</f>
        <v>-11459.971904230073</v>
      </c>
      <c r="F149" s="1">
        <f t="shared" si="79"/>
        <v>-11460</v>
      </c>
      <c r="G149" s="1">
        <f t="shared" ref="G149:G212" si="87">+C149-(C$7+F149*C$8)</f>
        <v>3.2200000001466833E-2</v>
      </c>
      <c r="I149" s="1">
        <f>G149</f>
        <v>3.2200000001466833E-2</v>
      </c>
      <c r="P149" s="1">
        <f t="shared" ref="P149:P212" si="88">+D$11+D$12*F149+D$13*F149^2</f>
        <v>1.3943732630422381E-2</v>
      </c>
      <c r="Q149" s="131">
        <f t="shared" ref="Q149:Q212" si="89">+C149-15018.5</f>
        <v>27994.017</v>
      </c>
      <c r="S149" s="2">
        <v>0.1</v>
      </c>
      <c r="Z149" s="1">
        <f t="shared" ref="Z149:Z212" si="90">F149</f>
        <v>-11460</v>
      </c>
      <c r="AA149" s="1">
        <f t="shared" ref="AA149:AA212" si="91">AB$3+AB$4*Z149+AB$5*Z149^2+AH149</f>
        <v>2.72329080093002E-2</v>
      </c>
      <c r="AB149" s="1">
        <f t="shared" ref="AB149:AB212" si="92">IF(S149&lt;&gt;0,G149-AH149,-9999)</f>
        <v>1.8910824622589015E-2</v>
      </c>
      <c r="AC149" s="1">
        <f t="shared" ref="AC149:AC212" si="93">+G149-P149</f>
        <v>1.8256267371044452E-2</v>
      </c>
      <c r="AD149" s="1">
        <f t="shared" ref="AD149:AD212" si="94">IF(S149&lt;&gt;0,G149-AA149,-9999)</f>
        <v>4.9670919921666334E-3</v>
      </c>
      <c r="AE149" s="1">
        <f t="shared" ref="AE149:AE212" si="95">+(G149-AA149)^2*S149</f>
        <v>2.4672002858645898E-6</v>
      </c>
      <c r="AF149" s="1">
        <f t="shared" ref="AF149:AF212" si="96">IF(S149&lt;&gt;0,G149-P149,-9999)</f>
        <v>1.8256267371044452E-2</v>
      </c>
      <c r="AG149" s="2"/>
      <c r="AH149" s="1">
        <f t="shared" ref="AH149:AH212" si="97">$AB$6*($AB$11/AI149*AJ149+$AB$12)</f>
        <v>1.328917537887782E-2</v>
      </c>
      <c r="AI149" s="1">
        <f t="shared" ref="AI149:AI212" si="98">1+$AB$7*COS(AL149)</f>
        <v>1.5066283316167968</v>
      </c>
      <c r="AJ149" s="1">
        <f t="shared" ref="AJ149:AJ212" si="99">SIN(AL149+RADIANS($AB$9))</f>
        <v>0.93815366472814654</v>
      </c>
      <c r="AK149" s="1">
        <f t="shared" ref="AK149:AK212" si="100">$AB$7*SIN(AL149)</f>
        <v>0.24141105549108732</v>
      </c>
      <c r="AL149" s="1">
        <f t="shared" ref="AL149:AL212" si="101">2*ATAN(AM149)</f>
        <v>0.44467576170451406</v>
      </c>
      <c r="AM149" s="1">
        <f t="shared" ref="AM149:AM212" si="102">SQRT((1+$AB$7)/(1-$AB$7))*TAN(AN149/2)</f>
        <v>0.22607549811314664</v>
      </c>
      <c r="AN149" s="1">
        <f t="shared" si="85"/>
        <v>0.23857083165708987</v>
      </c>
      <c r="AO149" s="1">
        <f t="shared" si="85"/>
        <v>0.23692671892381348</v>
      </c>
      <c r="AP149" s="1">
        <f t="shared" si="85"/>
        <v>0.23391400698829698</v>
      </c>
      <c r="AQ149" s="1">
        <f t="shared" si="85"/>
        <v>0.22839902622548125</v>
      </c>
      <c r="AR149" s="1">
        <f t="shared" si="85"/>
        <v>0.21832162172234992</v>
      </c>
      <c r="AS149" s="1">
        <f t="shared" si="85"/>
        <v>0.19996464441034323</v>
      </c>
      <c r="AT149" s="1">
        <f t="shared" si="85"/>
        <v>0.16669571107130185</v>
      </c>
      <c r="AU149" s="1">
        <f t="shared" ref="AU149:AU212" si="103">RADIANS($AB$9)+$AB$18*(F149-AB$15)</f>
        <v>0.10684675559874424</v>
      </c>
    </row>
    <row r="150" spans="1:47" x14ac:dyDescent="0.2">
      <c r="A150" s="64" t="s">
        <v>139</v>
      </c>
      <c r="B150" s="75"/>
      <c r="C150" s="76">
        <v>43043.45</v>
      </c>
      <c r="D150" s="76"/>
      <c r="E150" s="64">
        <f t="shared" si="86"/>
        <v>-11432.981641770211</v>
      </c>
      <c r="F150" s="1">
        <f t="shared" si="79"/>
        <v>-11433</v>
      </c>
      <c r="G150" s="1">
        <f t="shared" si="87"/>
        <v>2.1039999992353842E-2</v>
      </c>
      <c r="I150" s="1">
        <f>G150</f>
        <v>2.1039999992353842E-2</v>
      </c>
      <c r="P150" s="1">
        <f t="shared" si="88"/>
        <v>1.4075665885530206E-2</v>
      </c>
      <c r="Q150" s="131">
        <f t="shared" si="89"/>
        <v>28024.949999999997</v>
      </c>
      <c r="S150" s="2">
        <v>0.1</v>
      </c>
      <c r="Z150" s="1">
        <f t="shared" si="90"/>
        <v>-11433</v>
      </c>
      <c r="AA150" s="1">
        <f t="shared" si="91"/>
        <v>2.7283942025311141E-2</v>
      </c>
      <c r="AB150" s="1">
        <f t="shared" si="92"/>
        <v>7.8317238525729069E-3</v>
      </c>
      <c r="AC150" s="1">
        <f t="shared" si="93"/>
        <v>6.9643341068236359E-3</v>
      </c>
      <c r="AD150" s="1">
        <f t="shared" si="94"/>
        <v>-6.2439420329572989E-3</v>
      </c>
      <c r="AE150" s="1">
        <f t="shared" si="95"/>
        <v>3.8986812110930933E-6</v>
      </c>
      <c r="AF150" s="1">
        <f t="shared" si="96"/>
        <v>6.9643341068236359E-3</v>
      </c>
      <c r="AG150" s="2"/>
      <c r="AH150" s="1">
        <f t="shared" si="97"/>
        <v>1.3208276139780935E-2</v>
      </c>
      <c r="AI150" s="1">
        <f t="shared" si="98"/>
        <v>1.4910197271432379</v>
      </c>
      <c r="AJ150" s="1">
        <f t="shared" si="99"/>
        <v>0.91537750579059263</v>
      </c>
      <c r="AK150" s="1">
        <f t="shared" si="100"/>
        <v>0.27175575737474267</v>
      </c>
      <c r="AL150" s="1">
        <f t="shared" si="101"/>
        <v>0.50548949061865389</v>
      </c>
      <c r="AM150" s="1">
        <f t="shared" si="102"/>
        <v>0.25826768040444115</v>
      </c>
      <c r="AN150" s="1">
        <f t="shared" si="85"/>
        <v>0.27215008171995725</v>
      </c>
      <c r="AO150" s="1">
        <f t="shared" si="85"/>
        <v>0.27034280061262944</v>
      </c>
      <c r="AP150" s="1">
        <f t="shared" si="85"/>
        <v>0.26700261118869029</v>
      </c>
      <c r="AQ150" s="1">
        <f t="shared" si="85"/>
        <v>0.26083731511377606</v>
      </c>
      <c r="AR150" s="1">
        <f t="shared" si="85"/>
        <v>0.24948385332202619</v>
      </c>
      <c r="AS150" s="1">
        <f t="shared" si="85"/>
        <v>0.22866074783018431</v>
      </c>
      <c r="AT150" s="1">
        <f t="shared" si="85"/>
        <v>0.19072325837910153</v>
      </c>
      <c r="AU150" s="1">
        <f t="shared" si="103"/>
        <v>0.12227354113694422</v>
      </c>
    </row>
    <row r="151" spans="1:47" x14ac:dyDescent="0.2">
      <c r="A151" s="38" t="s">
        <v>140</v>
      </c>
      <c r="B151" s="44" t="s">
        <v>102</v>
      </c>
      <c r="C151" s="63">
        <v>43372.383999999998</v>
      </c>
      <c r="D151" s="63" t="s">
        <v>82</v>
      </c>
      <c r="E151" s="64">
        <f t="shared" si="86"/>
        <v>-11145.973754013685</v>
      </c>
      <c r="F151" s="1">
        <f t="shared" si="79"/>
        <v>-11146</v>
      </c>
      <c r="G151" s="1">
        <f t="shared" si="87"/>
        <v>3.0079999996814877E-2</v>
      </c>
      <c r="I151" s="1">
        <f>G151</f>
        <v>3.0079999996814877E-2</v>
      </c>
      <c r="P151" s="1">
        <f t="shared" si="88"/>
        <v>1.5423559568984335E-2</v>
      </c>
      <c r="Q151" s="131">
        <f t="shared" si="89"/>
        <v>28353.883999999998</v>
      </c>
      <c r="S151" s="2">
        <v>0.1</v>
      </c>
      <c r="Z151" s="1">
        <f t="shared" si="90"/>
        <v>-11146</v>
      </c>
      <c r="AA151" s="1">
        <f t="shared" si="91"/>
        <v>2.7053114383149217E-2</v>
      </c>
      <c r="AB151" s="1">
        <f t="shared" si="92"/>
        <v>1.8450445182649995E-2</v>
      </c>
      <c r="AC151" s="1">
        <f t="shared" si="93"/>
        <v>1.4656440427830542E-2</v>
      </c>
      <c r="AD151" s="1">
        <f t="shared" si="94"/>
        <v>3.0268856136656599E-3</v>
      </c>
      <c r="AE151" s="1">
        <f t="shared" si="95"/>
        <v>9.1620365182161393E-7</v>
      </c>
      <c r="AF151" s="1">
        <f t="shared" si="96"/>
        <v>1.4656440427830542E-2</v>
      </c>
      <c r="AG151" s="2"/>
      <c r="AH151" s="1">
        <f t="shared" si="97"/>
        <v>1.1629554814164883E-2</v>
      </c>
      <c r="AI151" s="1">
        <f t="shared" si="98"/>
        <v>1.2730272394099937</v>
      </c>
      <c r="AJ151" s="1">
        <f t="shared" si="99"/>
        <v>0.56399737466901645</v>
      </c>
      <c r="AK151" s="1">
        <f t="shared" si="100"/>
        <v>0.49031386952675304</v>
      </c>
      <c r="AL151" s="1">
        <f t="shared" si="101"/>
        <v>1.0627155026520172</v>
      </c>
      <c r="AM151" s="1">
        <f t="shared" si="102"/>
        <v>0.58774233146844967</v>
      </c>
      <c r="AN151" s="1">
        <f t="shared" ref="AN151:AT160" si="104">$AU151+$AB$7*SIN(AO151)</f>
        <v>0.60411651234983643</v>
      </c>
      <c r="AO151" s="1">
        <f t="shared" si="104"/>
        <v>0.60212061157606267</v>
      </c>
      <c r="AP151" s="1">
        <f t="shared" si="104"/>
        <v>0.59781160910880327</v>
      </c>
      <c r="AQ151" s="1">
        <f t="shared" si="104"/>
        <v>0.58855152934605159</v>
      </c>
      <c r="AR151" s="1">
        <f t="shared" si="104"/>
        <v>0.56884169450172584</v>
      </c>
      <c r="AS151" s="1">
        <f t="shared" si="104"/>
        <v>0.52768660335164053</v>
      </c>
      <c r="AT151" s="1">
        <f t="shared" si="104"/>
        <v>0.44471719303140556</v>
      </c>
      <c r="AU151" s="1">
        <f t="shared" si="103"/>
        <v>0.28625455778373721</v>
      </c>
    </row>
    <row r="152" spans="1:47" x14ac:dyDescent="0.2">
      <c r="A152" s="72" t="s">
        <v>141</v>
      </c>
      <c r="B152" s="74"/>
      <c r="C152" s="72">
        <v>43728.799299999999</v>
      </c>
      <c r="D152" s="72">
        <v>1E-3</v>
      </c>
      <c r="E152" s="64">
        <f t="shared" si="86"/>
        <v>-10834.98734817814</v>
      </c>
      <c r="F152" s="1">
        <f t="shared" si="79"/>
        <v>-10835</v>
      </c>
      <c r="G152" s="1">
        <f t="shared" si="87"/>
        <v>1.4499999997497071E-2</v>
      </c>
      <c r="J152" s="1">
        <f>G152</f>
        <v>1.4499999997497071E-2</v>
      </c>
      <c r="P152" s="1">
        <f t="shared" si="88"/>
        <v>1.6771680138269032E-2</v>
      </c>
      <c r="Q152" s="131">
        <f t="shared" si="89"/>
        <v>28710.299299999999</v>
      </c>
      <c r="S152" s="2">
        <v>1</v>
      </c>
      <c r="Z152" s="1">
        <f t="shared" si="90"/>
        <v>-10835</v>
      </c>
      <c r="AA152" s="1">
        <f t="shared" si="91"/>
        <v>2.586519532778013E-2</v>
      </c>
      <c r="AB152" s="1">
        <f t="shared" si="92"/>
        <v>5.4064848079859746E-3</v>
      </c>
      <c r="AC152" s="1">
        <f t="shared" si="93"/>
        <v>-2.2716801407719617E-3</v>
      </c>
      <c r="AD152" s="1">
        <f t="shared" si="94"/>
        <v>-1.1365195330283059E-2</v>
      </c>
      <c r="AE152" s="1">
        <f t="shared" si="95"/>
        <v>1.2916766489548786E-4</v>
      </c>
      <c r="AF152" s="1">
        <f t="shared" si="96"/>
        <v>-2.2716801407719617E-3</v>
      </c>
      <c r="AG152" s="2"/>
      <c r="AH152" s="1">
        <f t="shared" si="97"/>
        <v>9.093515189511096E-3</v>
      </c>
      <c r="AI152" s="1">
        <f t="shared" si="98"/>
        <v>1.0484742420961402</v>
      </c>
      <c r="AJ152" s="1">
        <f t="shared" si="99"/>
        <v>0.1766882540512095</v>
      </c>
      <c r="AK152" s="1">
        <f t="shared" si="100"/>
        <v>0.55910805034746602</v>
      </c>
      <c r="AL152" s="1">
        <f t="shared" si="101"/>
        <v>1.4843133463836291</v>
      </c>
      <c r="AM152" s="1">
        <f t="shared" si="102"/>
        <v>0.9170521043690576</v>
      </c>
      <c r="AN152" s="1">
        <f t="shared" si="104"/>
        <v>0.90505669506846176</v>
      </c>
      <c r="AO152" s="1">
        <f t="shared" si="104"/>
        <v>0.90431468947089555</v>
      </c>
      <c r="AP152" s="1">
        <f t="shared" si="104"/>
        <v>0.90217894020594702</v>
      </c>
      <c r="AQ152" s="1">
        <f t="shared" si="104"/>
        <v>0.89606345990511049</v>
      </c>
      <c r="AR152" s="1">
        <f t="shared" si="104"/>
        <v>0.8788048077586319</v>
      </c>
      <c r="AS152" s="1">
        <f t="shared" si="104"/>
        <v>0.83191735056261995</v>
      </c>
      <c r="AT152" s="1">
        <f t="shared" si="104"/>
        <v>0.71507789160629487</v>
      </c>
      <c r="AU152" s="1">
        <f t="shared" si="103"/>
        <v>0.46394827268670813</v>
      </c>
    </row>
    <row r="153" spans="1:47" x14ac:dyDescent="0.2">
      <c r="A153" s="38" t="s">
        <v>141</v>
      </c>
      <c r="B153" s="44" t="s">
        <v>102</v>
      </c>
      <c r="C153" s="63">
        <v>43728.809300000001</v>
      </c>
      <c r="D153" s="63" t="s">
        <v>82</v>
      </c>
      <c r="E153" s="64">
        <f t="shared" si="86"/>
        <v>-10834.97862278375</v>
      </c>
      <c r="F153" s="1">
        <f t="shared" si="79"/>
        <v>-10835</v>
      </c>
      <c r="G153" s="1">
        <f t="shared" si="87"/>
        <v>2.4499999999534339E-2</v>
      </c>
      <c r="J153" s="1">
        <f>G153</f>
        <v>2.4499999999534339E-2</v>
      </c>
      <c r="P153" s="1">
        <f t="shared" si="88"/>
        <v>1.6771680138269032E-2</v>
      </c>
      <c r="Q153" s="131">
        <f t="shared" si="89"/>
        <v>28710.309300000001</v>
      </c>
      <c r="S153" s="2">
        <v>1</v>
      </c>
      <c r="Z153" s="1">
        <f t="shared" si="90"/>
        <v>-10835</v>
      </c>
      <c r="AA153" s="1">
        <f t="shared" si="91"/>
        <v>2.586519532778013E-2</v>
      </c>
      <c r="AB153" s="1">
        <f t="shared" si="92"/>
        <v>1.5406484810023243E-2</v>
      </c>
      <c r="AC153" s="1">
        <f t="shared" si="93"/>
        <v>7.7283198612653065E-3</v>
      </c>
      <c r="AD153" s="1">
        <f t="shared" si="94"/>
        <v>-1.3651953282457913E-3</v>
      </c>
      <c r="AE153" s="1">
        <f t="shared" si="95"/>
        <v>1.8637582842641338E-6</v>
      </c>
      <c r="AF153" s="1">
        <f t="shared" si="96"/>
        <v>7.7283198612653065E-3</v>
      </c>
      <c r="AG153" s="2"/>
      <c r="AH153" s="1">
        <f t="shared" si="97"/>
        <v>9.093515189511096E-3</v>
      </c>
      <c r="AI153" s="1">
        <f t="shared" si="98"/>
        <v>1.0484742420961402</v>
      </c>
      <c r="AJ153" s="1">
        <f t="shared" si="99"/>
        <v>0.1766882540512095</v>
      </c>
      <c r="AK153" s="1">
        <f t="shared" si="100"/>
        <v>0.55910805034746602</v>
      </c>
      <c r="AL153" s="1">
        <f t="shared" si="101"/>
        <v>1.4843133463836291</v>
      </c>
      <c r="AM153" s="1">
        <f t="shared" si="102"/>
        <v>0.9170521043690576</v>
      </c>
      <c r="AN153" s="1">
        <f t="shared" si="104"/>
        <v>0.90505669506846176</v>
      </c>
      <c r="AO153" s="1">
        <f t="shared" si="104"/>
        <v>0.90431468947089555</v>
      </c>
      <c r="AP153" s="1">
        <f t="shared" si="104"/>
        <v>0.90217894020594702</v>
      </c>
      <c r="AQ153" s="1">
        <f t="shared" si="104"/>
        <v>0.89606345990511049</v>
      </c>
      <c r="AR153" s="1">
        <f t="shared" si="104"/>
        <v>0.8788048077586319</v>
      </c>
      <c r="AS153" s="1">
        <f t="shared" si="104"/>
        <v>0.83191735056261995</v>
      </c>
      <c r="AT153" s="1">
        <f t="shared" si="104"/>
        <v>0.71507789160629487</v>
      </c>
      <c r="AU153" s="1">
        <f t="shared" si="103"/>
        <v>0.46394827268670813</v>
      </c>
    </row>
    <row r="154" spans="1:47" x14ac:dyDescent="0.2">
      <c r="A154" s="38" t="s">
        <v>142</v>
      </c>
      <c r="B154" s="44" t="s">
        <v>102</v>
      </c>
      <c r="C154" s="63">
        <v>43757.478000000003</v>
      </c>
      <c r="D154" s="63" t="s">
        <v>82</v>
      </c>
      <c r="E154" s="64">
        <f t="shared" si="86"/>
        <v>-10809.96405137512</v>
      </c>
      <c r="F154" s="1">
        <f t="shared" si="79"/>
        <v>-10810</v>
      </c>
      <c r="G154" s="1">
        <f t="shared" si="87"/>
        <v>4.1199999999662396E-2</v>
      </c>
      <c r="I154" s="1">
        <f>G154</f>
        <v>4.1199999999662396E-2</v>
      </c>
      <c r="P154" s="1">
        <f t="shared" si="88"/>
        <v>1.687496921131959E-2</v>
      </c>
      <c r="Q154" s="131">
        <f t="shared" si="89"/>
        <v>28738.978000000003</v>
      </c>
      <c r="S154" s="2">
        <v>0.1</v>
      </c>
      <c r="Z154" s="1">
        <f t="shared" si="90"/>
        <v>-10810</v>
      </c>
      <c r="AA154" s="1">
        <f t="shared" si="91"/>
        <v>2.5750225567290799E-2</v>
      </c>
      <c r="AB154" s="1">
        <f t="shared" si="92"/>
        <v>3.2324743643691187E-2</v>
      </c>
      <c r="AC154" s="1">
        <f t="shared" si="93"/>
        <v>2.4325030788342805E-2</v>
      </c>
      <c r="AD154" s="1">
        <f t="shared" si="94"/>
        <v>1.5449774432371596E-2</v>
      </c>
      <c r="AE154" s="1">
        <f t="shared" si="95"/>
        <v>2.3869553001116309E-5</v>
      </c>
      <c r="AF154" s="1">
        <f t="shared" si="96"/>
        <v>2.4325030788342805E-2</v>
      </c>
      <c r="AG154" s="2"/>
      <c r="AH154" s="1">
        <f t="shared" si="97"/>
        <v>8.8752563559712089E-3</v>
      </c>
      <c r="AI154" s="1">
        <f t="shared" si="98"/>
        <v>1.0331623767238287</v>
      </c>
      <c r="AJ154" s="1">
        <f t="shared" si="99"/>
        <v>0.14969870582908507</v>
      </c>
      <c r="AK154" s="1">
        <f t="shared" si="100"/>
        <v>0.56022479495303201</v>
      </c>
      <c r="AL154" s="1">
        <f t="shared" si="101"/>
        <v>1.5116705537652351</v>
      </c>
      <c r="AM154" s="1">
        <f t="shared" si="102"/>
        <v>0.9425557102616392</v>
      </c>
      <c r="AN154" s="1">
        <f t="shared" si="104"/>
        <v>0.9268119536373054</v>
      </c>
      <c r="AO154" s="1">
        <f t="shared" si="104"/>
        <v>0.92615347282066796</v>
      </c>
      <c r="AP154" s="1">
        <f t="shared" si="104"/>
        <v>0.9242034170979283</v>
      </c>
      <c r="AQ154" s="1">
        <f t="shared" si="104"/>
        <v>0.91845773031357125</v>
      </c>
      <c r="AR154" s="1">
        <f t="shared" si="104"/>
        <v>0.90177368914193734</v>
      </c>
      <c r="AS154" s="1">
        <f t="shared" si="104"/>
        <v>0.85519563895242001</v>
      </c>
      <c r="AT154" s="1">
        <f t="shared" si="104"/>
        <v>0.73650500144754605</v>
      </c>
      <c r="AU154" s="1">
        <f t="shared" si="103"/>
        <v>0.47823233337022675</v>
      </c>
    </row>
    <row r="155" spans="1:47" x14ac:dyDescent="0.2">
      <c r="A155" s="38" t="s">
        <v>143</v>
      </c>
      <c r="B155" s="44" t="s">
        <v>102</v>
      </c>
      <c r="C155" s="63">
        <v>43795.283000000003</v>
      </c>
      <c r="D155" s="63" t="s">
        <v>82</v>
      </c>
      <c r="E155" s="64">
        <f t="shared" si="86"/>
        <v>-10776.977697891944</v>
      </c>
      <c r="F155" s="1">
        <f t="shared" ref="F155:F218" si="105">ROUND(2*E155,0)/2</f>
        <v>-10777</v>
      </c>
      <c r="G155" s="1">
        <f t="shared" si="87"/>
        <v>2.5560000001860317E-2</v>
      </c>
      <c r="I155" s="1">
        <f>G155</f>
        <v>2.5560000001860317E-2</v>
      </c>
      <c r="P155" s="1">
        <f t="shared" si="88"/>
        <v>1.7010153103107425E-2</v>
      </c>
      <c r="Q155" s="131">
        <f t="shared" si="89"/>
        <v>28776.783000000003</v>
      </c>
      <c r="S155" s="2">
        <v>0.1</v>
      </c>
      <c r="Z155" s="1">
        <f t="shared" si="90"/>
        <v>-10777</v>
      </c>
      <c r="AA155" s="1">
        <f t="shared" si="91"/>
        <v>2.5595978332578373E-2</v>
      </c>
      <c r="AB155" s="1">
        <f t="shared" si="92"/>
        <v>1.6974174772389369E-2</v>
      </c>
      <c r="AC155" s="1">
        <f t="shared" si="93"/>
        <v>8.5498468987528914E-3</v>
      </c>
      <c r="AD155" s="1">
        <f t="shared" si="94"/>
        <v>-3.5978330718056117E-5</v>
      </c>
      <c r="AE155" s="1">
        <f t="shared" si="95"/>
        <v>1.2944402812578206E-10</v>
      </c>
      <c r="AF155" s="1">
        <f t="shared" si="96"/>
        <v>8.5498468987528914E-3</v>
      </c>
      <c r="AG155" s="2"/>
      <c r="AH155" s="1">
        <f t="shared" si="97"/>
        <v>8.5858252294709492E-3</v>
      </c>
      <c r="AI155" s="1">
        <f t="shared" si="98"/>
        <v>1.0135942065087828</v>
      </c>
      <c r="AJ155" s="1">
        <f t="shared" si="99"/>
        <v>0.11510764085637419</v>
      </c>
      <c r="AK155" s="1">
        <f t="shared" si="100"/>
        <v>0.56104078431031768</v>
      </c>
      <c r="AL155" s="1">
        <f t="shared" si="101"/>
        <v>1.5465707314408423</v>
      </c>
      <c r="AM155" s="1">
        <f t="shared" si="102"/>
        <v>0.97606317587295444</v>
      </c>
      <c r="AN155" s="1">
        <f t="shared" si="104"/>
        <v>0.95503892634132836</v>
      </c>
      <c r="AO155" s="1">
        <f t="shared" si="104"/>
        <v>0.95448163811621867</v>
      </c>
      <c r="AP155" s="1">
        <f t="shared" si="104"/>
        <v>0.95276578239144127</v>
      </c>
      <c r="AQ155" s="1">
        <f t="shared" si="104"/>
        <v>0.94750856104130476</v>
      </c>
      <c r="AR155" s="1">
        <f t="shared" si="104"/>
        <v>0.93163449036807355</v>
      </c>
      <c r="AS155" s="1">
        <f t="shared" si="104"/>
        <v>0.88562454903233179</v>
      </c>
      <c r="AT155" s="1">
        <f t="shared" si="104"/>
        <v>0.76470786233701027</v>
      </c>
      <c r="AU155" s="1">
        <f t="shared" si="103"/>
        <v>0.49708729347247127</v>
      </c>
    </row>
    <row r="156" spans="1:47" x14ac:dyDescent="0.2">
      <c r="A156" s="72" t="s">
        <v>144</v>
      </c>
      <c r="B156" s="74"/>
      <c r="C156" s="72">
        <v>44089.820099999997</v>
      </c>
      <c r="D156" s="72"/>
      <c r="E156" s="64">
        <f t="shared" si="86"/>
        <v>-10519.982461957285</v>
      </c>
      <c r="F156" s="1">
        <f t="shared" si="105"/>
        <v>-10520</v>
      </c>
      <c r="G156" s="1">
        <f t="shared" si="87"/>
        <v>2.0099999994272366E-2</v>
      </c>
      <c r="J156" s="1">
        <f t="shared" ref="J156:J161" si="106">G156</f>
        <v>2.0099999994272366E-2</v>
      </c>
      <c r="P156" s="1">
        <f t="shared" si="88"/>
        <v>1.8017869328213462E-2</v>
      </c>
      <c r="Q156" s="131">
        <f t="shared" si="89"/>
        <v>29071.320099999997</v>
      </c>
      <c r="S156" s="2">
        <v>1</v>
      </c>
      <c r="Z156" s="1">
        <f t="shared" si="90"/>
        <v>-10520</v>
      </c>
      <c r="AA156" s="1">
        <f t="shared" si="91"/>
        <v>2.4336373264857658E-2</v>
      </c>
      <c r="AB156" s="1">
        <f t="shared" si="92"/>
        <v>1.3781496057628169E-2</v>
      </c>
      <c r="AC156" s="1">
        <f t="shared" si="93"/>
        <v>2.082130666058904E-3</v>
      </c>
      <c r="AD156" s="1">
        <f t="shared" si="94"/>
        <v>-4.2363732705852919E-3</v>
      </c>
      <c r="AE156" s="1">
        <f t="shared" si="95"/>
        <v>1.7946858487729524E-5</v>
      </c>
      <c r="AF156" s="1">
        <f t="shared" si="96"/>
        <v>2.082130666058904E-3</v>
      </c>
      <c r="AG156" s="2"/>
      <c r="AH156" s="1">
        <f t="shared" si="97"/>
        <v>6.3185039366441976E-3</v>
      </c>
      <c r="AI156" s="1">
        <f t="shared" si="98"/>
        <v>0.88411587387835877</v>
      </c>
      <c r="AJ156" s="1">
        <f t="shared" si="99"/>
        <v>-0.11658426632186371</v>
      </c>
      <c r="AK156" s="1">
        <f t="shared" si="100"/>
        <v>0.54911058396571033</v>
      </c>
      <c r="AL156" s="1">
        <f t="shared" si="101"/>
        <v>1.7787840865097848</v>
      </c>
      <c r="AM156" s="1">
        <f t="shared" si="102"/>
        <v>1.2330659836651181</v>
      </c>
      <c r="AN156" s="1">
        <f t="shared" si="104"/>
        <v>1.1579614986679205</v>
      </c>
      <c r="AO156" s="1">
        <f t="shared" si="104"/>
        <v>1.1578596929990357</v>
      </c>
      <c r="AP156" s="1">
        <f t="shared" si="104"/>
        <v>1.1574078826888901</v>
      </c>
      <c r="AQ156" s="1">
        <f t="shared" si="104"/>
        <v>1.1554083514281819</v>
      </c>
      <c r="AR156" s="1">
        <f t="shared" si="104"/>
        <v>1.1466658278441255</v>
      </c>
      <c r="AS156" s="1">
        <f t="shared" si="104"/>
        <v>1.1102701674892379</v>
      </c>
      <c r="AT156" s="1">
        <f t="shared" si="104"/>
        <v>0.98084208674155093</v>
      </c>
      <c r="AU156" s="1">
        <f t="shared" si="103"/>
        <v>0.64392743729904212</v>
      </c>
    </row>
    <row r="157" spans="1:47" x14ac:dyDescent="0.2">
      <c r="A157" s="38" t="s">
        <v>145</v>
      </c>
      <c r="B157" s="44" t="s">
        <v>102</v>
      </c>
      <c r="C157" s="63">
        <v>44089.826999999997</v>
      </c>
      <c r="D157" s="63" t="s">
        <v>82</v>
      </c>
      <c r="E157" s="64">
        <f t="shared" si="86"/>
        <v>-10519.976441435156</v>
      </c>
      <c r="F157" s="1">
        <f t="shared" si="105"/>
        <v>-10520</v>
      </c>
      <c r="G157" s="1">
        <f t="shared" si="87"/>
        <v>2.6999999994586688E-2</v>
      </c>
      <c r="J157" s="1">
        <f t="shared" si="106"/>
        <v>2.6999999994586688E-2</v>
      </c>
      <c r="P157" s="1">
        <f t="shared" si="88"/>
        <v>1.8017869328213462E-2</v>
      </c>
      <c r="Q157" s="131">
        <f t="shared" si="89"/>
        <v>29071.326999999997</v>
      </c>
      <c r="S157" s="2">
        <v>1</v>
      </c>
      <c r="Z157" s="1">
        <f t="shared" si="90"/>
        <v>-10520</v>
      </c>
      <c r="AA157" s="1">
        <f t="shared" si="91"/>
        <v>2.4336373264857658E-2</v>
      </c>
      <c r="AB157" s="1">
        <f t="shared" si="92"/>
        <v>2.0681496057942492E-2</v>
      </c>
      <c r="AC157" s="1">
        <f t="shared" si="93"/>
        <v>8.9821306663732253E-3</v>
      </c>
      <c r="AD157" s="1">
        <f t="shared" si="94"/>
        <v>2.6636267297290295E-3</v>
      </c>
      <c r="AE157" s="1">
        <f t="shared" si="95"/>
        <v>7.0949073553269642E-6</v>
      </c>
      <c r="AF157" s="1">
        <f t="shared" si="96"/>
        <v>8.9821306663732253E-3</v>
      </c>
      <c r="AG157" s="2"/>
      <c r="AH157" s="1">
        <f t="shared" si="97"/>
        <v>6.3185039366441976E-3</v>
      </c>
      <c r="AI157" s="1">
        <f t="shared" si="98"/>
        <v>0.88411587387835877</v>
      </c>
      <c r="AJ157" s="1">
        <f t="shared" si="99"/>
        <v>-0.11658426632186371</v>
      </c>
      <c r="AK157" s="1">
        <f t="shared" si="100"/>
        <v>0.54911058396571033</v>
      </c>
      <c r="AL157" s="1">
        <f t="shared" si="101"/>
        <v>1.7787840865097848</v>
      </c>
      <c r="AM157" s="1">
        <f t="shared" si="102"/>
        <v>1.2330659836651181</v>
      </c>
      <c r="AN157" s="1">
        <f t="shared" si="104"/>
        <v>1.1579614986679205</v>
      </c>
      <c r="AO157" s="1">
        <f t="shared" si="104"/>
        <v>1.1578596929990357</v>
      </c>
      <c r="AP157" s="1">
        <f t="shared" si="104"/>
        <v>1.1574078826888901</v>
      </c>
      <c r="AQ157" s="1">
        <f t="shared" si="104"/>
        <v>1.1554083514281819</v>
      </c>
      <c r="AR157" s="1">
        <f t="shared" si="104"/>
        <v>1.1466658278441255</v>
      </c>
      <c r="AS157" s="1">
        <f t="shared" si="104"/>
        <v>1.1102701674892379</v>
      </c>
      <c r="AT157" s="1">
        <f t="shared" si="104"/>
        <v>0.98084208674155093</v>
      </c>
      <c r="AU157" s="1">
        <f t="shared" si="103"/>
        <v>0.64392743729904212</v>
      </c>
    </row>
    <row r="158" spans="1:47" x14ac:dyDescent="0.2">
      <c r="A158" s="72" t="s">
        <v>144</v>
      </c>
      <c r="B158" s="74"/>
      <c r="C158" s="72">
        <v>44128.785300000003</v>
      </c>
      <c r="D158" s="72"/>
      <c r="E158" s="64">
        <f t="shared" si="86"/>
        <v>-10485.983788217225</v>
      </c>
      <c r="F158" s="1">
        <f t="shared" si="105"/>
        <v>-10486</v>
      </c>
      <c r="G158" s="1">
        <f t="shared" si="87"/>
        <v>1.8580000003566965E-2</v>
      </c>
      <c r="J158" s="1">
        <f t="shared" si="106"/>
        <v>1.8580000003566965E-2</v>
      </c>
      <c r="P158" s="1">
        <f t="shared" si="88"/>
        <v>1.8145201476723882E-2</v>
      </c>
      <c r="Q158" s="131">
        <f t="shared" si="89"/>
        <v>29110.285300000003</v>
      </c>
      <c r="S158" s="2">
        <v>1</v>
      </c>
      <c r="Z158" s="1">
        <f t="shared" si="90"/>
        <v>-10486</v>
      </c>
      <c r="AA158" s="1">
        <f t="shared" si="91"/>
        <v>2.4165936994462404E-2</v>
      </c>
      <c r="AB158" s="1">
        <f t="shared" si="92"/>
        <v>1.2559264485828444E-2</v>
      </c>
      <c r="AC158" s="1">
        <f t="shared" si="93"/>
        <v>4.3479852684308318E-4</v>
      </c>
      <c r="AD158" s="1">
        <f t="shared" si="94"/>
        <v>-5.5859369908954383E-3</v>
      </c>
      <c r="AE158" s="1">
        <f t="shared" si="95"/>
        <v>3.1202692066253985E-5</v>
      </c>
      <c r="AF158" s="1">
        <f t="shared" si="96"/>
        <v>4.3479852684308318E-4</v>
      </c>
      <c r="AG158" s="2"/>
      <c r="AH158" s="1">
        <f t="shared" si="97"/>
        <v>6.0207355177385206E-3</v>
      </c>
      <c r="AI158" s="1">
        <f t="shared" si="98"/>
        <v>0.86968727493888154</v>
      </c>
      <c r="AJ158" s="1">
        <f t="shared" si="99"/>
        <v>-0.14271368745788029</v>
      </c>
      <c r="AK158" s="1">
        <f t="shared" si="100"/>
        <v>0.5458664285310878</v>
      </c>
      <c r="AL158" s="1">
        <f t="shared" si="101"/>
        <v>1.8051367199560249</v>
      </c>
      <c r="AM158" s="1">
        <f t="shared" si="102"/>
        <v>1.2668267274815572</v>
      </c>
      <c r="AN158" s="1">
        <f t="shared" si="104"/>
        <v>1.1828355850530352</v>
      </c>
      <c r="AO158" s="1">
        <f t="shared" si="104"/>
        <v>1.1827592396058315</v>
      </c>
      <c r="AP158" s="1">
        <f t="shared" si="104"/>
        <v>1.1823998618322542</v>
      </c>
      <c r="AQ158" s="1">
        <f t="shared" si="104"/>
        <v>1.1807123993332782</v>
      </c>
      <c r="AR158" s="1">
        <f t="shared" si="104"/>
        <v>1.1728796916494386</v>
      </c>
      <c r="AS158" s="1">
        <f t="shared" si="104"/>
        <v>1.1382787375550349</v>
      </c>
      <c r="AT158" s="1">
        <f t="shared" si="104"/>
        <v>1.008923227147994</v>
      </c>
      <c r="AU158" s="1">
        <f t="shared" si="103"/>
        <v>0.66335375982862732</v>
      </c>
    </row>
    <row r="159" spans="1:47" x14ac:dyDescent="0.2">
      <c r="A159" s="38" t="s">
        <v>145</v>
      </c>
      <c r="B159" s="44" t="s">
        <v>102</v>
      </c>
      <c r="C159" s="63">
        <v>44128.792500000003</v>
      </c>
      <c r="D159" s="63" t="s">
        <v>82</v>
      </c>
      <c r="E159" s="64">
        <f t="shared" si="86"/>
        <v>-10485.977505933266</v>
      </c>
      <c r="F159" s="1">
        <f t="shared" si="105"/>
        <v>-10486</v>
      </c>
      <c r="G159" s="1">
        <f t="shared" si="87"/>
        <v>2.5780000003578607E-2</v>
      </c>
      <c r="J159" s="1">
        <f t="shared" si="106"/>
        <v>2.5780000003578607E-2</v>
      </c>
      <c r="P159" s="1">
        <f t="shared" si="88"/>
        <v>1.8145201476723882E-2</v>
      </c>
      <c r="Q159" s="131">
        <f t="shared" si="89"/>
        <v>29110.292500000003</v>
      </c>
      <c r="S159" s="2">
        <v>1</v>
      </c>
      <c r="Z159" s="1">
        <f t="shared" si="90"/>
        <v>-10486</v>
      </c>
      <c r="AA159" s="1">
        <f t="shared" si="91"/>
        <v>2.4165936994462404E-2</v>
      </c>
      <c r="AB159" s="1">
        <f t="shared" si="92"/>
        <v>1.9759264485840086E-2</v>
      </c>
      <c r="AC159" s="1">
        <f t="shared" si="93"/>
        <v>7.6347985268547247E-3</v>
      </c>
      <c r="AD159" s="1">
        <f t="shared" si="94"/>
        <v>1.6140630091162032E-3</v>
      </c>
      <c r="AE159" s="1">
        <f t="shared" si="95"/>
        <v>2.6051993973972528E-6</v>
      </c>
      <c r="AF159" s="1">
        <f t="shared" si="96"/>
        <v>7.6347985268547247E-3</v>
      </c>
      <c r="AG159" s="2"/>
      <c r="AH159" s="1">
        <f t="shared" si="97"/>
        <v>6.0207355177385206E-3</v>
      </c>
      <c r="AI159" s="1">
        <f t="shared" si="98"/>
        <v>0.86968727493888154</v>
      </c>
      <c r="AJ159" s="1">
        <f t="shared" si="99"/>
        <v>-0.14271368745788029</v>
      </c>
      <c r="AK159" s="1">
        <f t="shared" si="100"/>
        <v>0.5458664285310878</v>
      </c>
      <c r="AL159" s="1">
        <f t="shared" si="101"/>
        <v>1.8051367199560249</v>
      </c>
      <c r="AM159" s="1">
        <f t="shared" si="102"/>
        <v>1.2668267274815572</v>
      </c>
      <c r="AN159" s="1">
        <f t="shared" si="104"/>
        <v>1.1828355850530352</v>
      </c>
      <c r="AO159" s="1">
        <f t="shared" si="104"/>
        <v>1.1827592396058315</v>
      </c>
      <c r="AP159" s="1">
        <f t="shared" si="104"/>
        <v>1.1823998618322542</v>
      </c>
      <c r="AQ159" s="1">
        <f t="shared" si="104"/>
        <v>1.1807123993332782</v>
      </c>
      <c r="AR159" s="1">
        <f t="shared" si="104"/>
        <v>1.1728796916494386</v>
      </c>
      <c r="AS159" s="1">
        <f t="shared" si="104"/>
        <v>1.1382787375550349</v>
      </c>
      <c r="AT159" s="1">
        <f t="shared" si="104"/>
        <v>1.008923227147994</v>
      </c>
      <c r="AU159" s="1">
        <f t="shared" si="103"/>
        <v>0.66335375982862732</v>
      </c>
    </row>
    <row r="160" spans="1:47" x14ac:dyDescent="0.2">
      <c r="A160" s="72" t="s">
        <v>144</v>
      </c>
      <c r="B160" s="74"/>
      <c r="C160" s="72">
        <v>44136.8079</v>
      </c>
      <c r="D160" s="72"/>
      <c r="E160" s="64">
        <f t="shared" si="86"/>
        <v>-10478.983753315651</v>
      </c>
      <c r="F160" s="1">
        <f t="shared" si="105"/>
        <v>-10479</v>
      </c>
      <c r="G160" s="1">
        <f t="shared" si="87"/>
        <v>1.862000000255648E-2</v>
      </c>
      <c r="J160" s="1">
        <f t="shared" si="106"/>
        <v>1.862000000255648E-2</v>
      </c>
      <c r="P160" s="1">
        <f t="shared" si="88"/>
        <v>1.817124332685352E-2</v>
      </c>
      <c r="Q160" s="131">
        <f t="shared" si="89"/>
        <v>29118.3079</v>
      </c>
      <c r="S160" s="2">
        <v>1</v>
      </c>
      <c r="Z160" s="1">
        <f t="shared" si="90"/>
        <v>-10479</v>
      </c>
      <c r="AA160" s="1">
        <f t="shared" si="91"/>
        <v>2.4130816616975782E-2</v>
      </c>
      <c r="AB160" s="1">
        <f t="shared" si="92"/>
        <v>1.2660426712434218E-2</v>
      </c>
      <c r="AC160" s="1">
        <f t="shared" si="93"/>
        <v>4.4875667570296041E-4</v>
      </c>
      <c r="AD160" s="1">
        <f t="shared" si="94"/>
        <v>-5.5108166144193019E-3</v>
      </c>
      <c r="AE160" s="1">
        <f t="shared" si="95"/>
        <v>3.0369099757759816E-5</v>
      </c>
      <c r="AF160" s="1">
        <f t="shared" si="96"/>
        <v>4.4875667570296041E-4</v>
      </c>
      <c r="AG160" s="2"/>
      <c r="AH160" s="1">
        <f t="shared" si="97"/>
        <v>5.9595732901222631E-3</v>
      </c>
      <c r="AI160" s="1">
        <f t="shared" si="98"/>
        <v>0.86678568293243996</v>
      </c>
      <c r="AJ160" s="1">
        <f t="shared" si="99"/>
        <v>-0.14797617240026978</v>
      </c>
      <c r="AK160" s="1">
        <f t="shared" si="100"/>
        <v>0.54516558020326578</v>
      </c>
      <c r="AL160" s="1">
        <f t="shared" si="101"/>
        <v>1.8104556934459843</v>
      </c>
      <c r="AM160" s="1">
        <f t="shared" si="102"/>
        <v>1.2737777264764396</v>
      </c>
      <c r="AN160" s="1">
        <f t="shared" si="104"/>
        <v>1.1879060874943308</v>
      </c>
      <c r="AO160" s="1">
        <f t="shared" si="104"/>
        <v>1.1878342938998279</v>
      </c>
      <c r="AP160" s="1">
        <f t="shared" si="104"/>
        <v>1.1874920847125296</v>
      </c>
      <c r="AQ160" s="1">
        <f t="shared" si="104"/>
        <v>1.1858648951521347</v>
      </c>
      <c r="AR160" s="1">
        <f t="shared" si="104"/>
        <v>1.1782153626322245</v>
      </c>
      <c r="AS160" s="1">
        <f t="shared" si="104"/>
        <v>1.143994174968781</v>
      </c>
      <c r="AT160" s="1">
        <f t="shared" si="104"/>
        <v>1.0146885567045354</v>
      </c>
      <c r="AU160" s="1">
        <f t="shared" si="103"/>
        <v>0.66735329682001254</v>
      </c>
    </row>
    <row r="161" spans="1:47" x14ac:dyDescent="0.2">
      <c r="A161" s="38" t="s">
        <v>145</v>
      </c>
      <c r="B161" s="44" t="s">
        <v>102</v>
      </c>
      <c r="C161" s="63">
        <v>44136.814899999998</v>
      </c>
      <c r="D161" s="63" t="s">
        <v>82</v>
      </c>
      <c r="E161" s="64">
        <f t="shared" si="86"/>
        <v>-10478.977645539582</v>
      </c>
      <c r="F161" s="1">
        <f t="shared" si="105"/>
        <v>-10479</v>
      </c>
      <c r="G161" s="1">
        <f t="shared" si="87"/>
        <v>2.5620000000344589E-2</v>
      </c>
      <c r="J161" s="1">
        <f t="shared" si="106"/>
        <v>2.5620000000344589E-2</v>
      </c>
      <c r="P161" s="1">
        <f t="shared" si="88"/>
        <v>1.817124332685352E-2</v>
      </c>
      <c r="Q161" s="131">
        <f t="shared" si="89"/>
        <v>29118.314899999998</v>
      </c>
      <c r="S161" s="2">
        <v>1</v>
      </c>
      <c r="Z161" s="1">
        <f t="shared" si="90"/>
        <v>-10479</v>
      </c>
      <c r="AA161" s="1">
        <f t="shared" si="91"/>
        <v>2.4130816616975782E-2</v>
      </c>
      <c r="AB161" s="1">
        <f t="shared" si="92"/>
        <v>1.9660426710222327E-2</v>
      </c>
      <c r="AC161" s="1">
        <f t="shared" si="93"/>
        <v>7.4487566734910693E-3</v>
      </c>
      <c r="AD161" s="1">
        <f t="shared" si="94"/>
        <v>1.489183383368807E-3</v>
      </c>
      <c r="AE161" s="1">
        <f t="shared" si="95"/>
        <v>2.217667149301767E-6</v>
      </c>
      <c r="AF161" s="1">
        <f t="shared" si="96"/>
        <v>7.4487566734910693E-3</v>
      </c>
      <c r="AG161" s="2"/>
      <c r="AH161" s="1">
        <f t="shared" si="97"/>
        <v>5.9595732901222631E-3</v>
      </c>
      <c r="AI161" s="1">
        <f t="shared" si="98"/>
        <v>0.86678568293243996</v>
      </c>
      <c r="AJ161" s="1">
        <f t="shared" si="99"/>
        <v>-0.14797617240026978</v>
      </c>
      <c r="AK161" s="1">
        <f t="shared" si="100"/>
        <v>0.54516558020326578</v>
      </c>
      <c r="AL161" s="1">
        <f t="shared" si="101"/>
        <v>1.8104556934459843</v>
      </c>
      <c r="AM161" s="1">
        <f t="shared" si="102"/>
        <v>1.2737777264764396</v>
      </c>
      <c r="AN161" s="1">
        <f t="shared" ref="AN161:AT170" si="107">$AU161+$AB$7*SIN(AO161)</f>
        <v>1.1879060874943308</v>
      </c>
      <c r="AO161" s="1">
        <f t="shared" si="107"/>
        <v>1.1878342938998279</v>
      </c>
      <c r="AP161" s="1">
        <f t="shared" si="107"/>
        <v>1.1874920847125296</v>
      </c>
      <c r="AQ161" s="1">
        <f t="shared" si="107"/>
        <v>1.1858648951521347</v>
      </c>
      <c r="AR161" s="1">
        <f t="shared" si="107"/>
        <v>1.1782153626322245</v>
      </c>
      <c r="AS161" s="1">
        <f t="shared" si="107"/>
        <v>1.143994174968781</v>
      </c>
      <c r="AT161" s="1">
        <f t="shared" si="107"/>
        <v>1.0146885567045354</v>
      </c>
      <c r="AU161" s="1">
        <f t="shared" si="103"/>
        <v>0.66735329682001254</v>
      </c>
    </row>
    <row r="162" spans="1:47" x14ac:dyDescent="0.2">
      <c r="A162" s="38" t="s">
        <v>146</v>
      </c>
      <c r="B162" s="44" t="s">
        <v>102</v>
      </c>
      <c r="C162" s="63">
        <v>44211.31</v>
      </c>
      <c r="D162" s="63" t="s">
        <v>82</v>
      </c>
      <c r="E162" s="64">
        <f t="shared" si="86"/>
        <v>-10413.977732793524</v>
      </c>
      <c r="F162" s="1">
        <f t="shared" si="105"/>
        <v>-10414</v>
      </c>
      <c r="G162" s="1">
        <f t="shared" si="87"/>
        <v>2.5519999995594844E-2</v>
      </c>
      <c r="I162" s="1">
        <f>G162</f>
        <v>2.5519999995594844E-2</v>
      </c>
      <c r="P162" s="1">
        <f t="shared" si="88"/>
        <v>1.8410229804376899E-2</v>
      </c>
      <c r="Q162" s="131">
        <f t="shared" si="89"/>
        <v>29192.809999999998</v>
      </c>
      <c r="S162" s="2">
        <v>0.1</v>
      </c>
      <c r="Z162" s="1">
        <f t="shared" si="90"/>
        <v>-10414</v>
      </c>
      <c r="AA162" s="1">
        <f t="shared" si="91"/>
        <v>2.380453793619217E-2</v>
      </c>
      <c r="AB162" s="1">
        <f t="shared" si="92"/>
        <v>2.0125691863779573E-2</v>
      </c>
      <c r="AC162" s="1">
        <f t="shared" si="93"/>
        <v>7.1097701912179456E-3</v>
      </c>
      <c r="AD162" s="1">
        <f t="shared" si="94"/>
        <v>1.7154620594026747E-3</v>
      </c>
      <c r="AE162" s="1">
        <f t="shared" si="95"/>
        <v>2.9428100772500659E-7</v>
      </c>
      <c r="AF162" s="1">
        <f t="shared" si="96"/>
        <v>7.1097701912179456E-3</v>
      </c>
      <c r="AG162" s="2"/>
      <c r="AH162" s="1">
        <f t="shared" si="97"/>
        <v>5.3943081318152709E-3</v>
      </c>
      <c r="AI162" s="1">
        <f t="shared" si="98"/>
        <v>0.84091591671917509</v>
      </c>
      <c r="AJ162" s="1">
        <f t="shared" si="99"/>
        <v>-0.19501358947454978</v>
      </c>
      <c r="AK162" s="1">
        <f t="shared" si="100"/>
        <v>0.53818567293903263</v>
      </c>
      <c r="AL162" s="1">
        <f t="shared" si="101"/>
        <v>1.8582053971955679</v>
      </c>
      <c r="AM162" s="1">
        <f t="shared" si="102"/>
        <v>1.3383662474407534</v>
      </c>
      <c r="AN162" s="1">
        <f t="shared" si="107"/>
        <v>1.2341971008027683</v>
      </c>
      <c r="AO162" s="1">
        <f t="shared" si="107"/>
        <v>1.2341581161238055</v>
      </c>
      <c r="AP162" s="1">
        <f t="shared" si="107"/>
        <v>1.2339478776441093</v>
      </c>
      <c r="AQ162" s="1">
        <f t="shared" si="107"/>
        <v>1.2328162617523848</v>
      </c>
      <c r="AR162" s="1">
        <f t="shared" si="107"/>
        <v>1.226786788681556</v>
      </c>
      <c r="AS162" s="1">
        <f t="shared" si="107"/>
        <v>1.1962294417838151</v>
      </c>
      <c r="AT162" s="1">
        <f t="shared" si="107"/>
        <v>1.0679547368229656</v>
      </c>
      <c r="AU162" s="1">
        <f t="shared" si="103"/>
        <v>0.70449185459716079</v>
      </c>
    </row>
    <row r="163" spans="1:47" x14ac:dyDescent="0.2">
      <c r="A163" s="64" t="s">
        <v>147</v>
      </c>
      <c r="B163" s="75"/>
      <c r="C163" s="76">
        <v>44211.317999999999</v>
      </c>
      <c r="D163" s="76"/>
      <c r="E163" s="64">
        <f t="shared" si="86"/>
        <v>-10413.970752478013</v>
      </c>
      <c r="F163" s="1">
        <f t="shared" si="105"/>
        <v>-10414</v>
      </c>
      <c r="G163" s="1">
        <f t="shared" si="87"/>
        <v>3.3519999997224659E-2</v>
      </c>
      <c r="I163" s="1">
        <f>G163</f>
        <v>3.3519999997224659E-2</v>
      </c>
      <c r="P163" s="1">
        <f t="shared" si="88"/>
        <v>1.8410229804376899E-2</v>
      </c>
      <c r="Q163" s="131">
        <f t="shared" si="89"/>
        <v>29192.817999999999</v>
      </c>
      <c r="S163" s="2">
        <v>0.1</v>
      </c>
      <c r="Z163" s="1">
        <f t="shared" si="90"/>
        <v>-10414</v>
      </c>
      <c r="AA163" s="1">
        <f t="shared" si="91"/>
        <v>2.380453793619217E-2</v>
      </c>
      <c r="AB163" s="1">
        <f t="shared" si="92"/>
        <v>2.8125691865409388E-2</v>
      </c>
      <c r="AC163" s="1">
        <f t="shared" si="93"/>
        <v>1.510977019284776E-2</v>
      </c>
      <c r="AD163" s="1">
        <f t="shared" si="94"/>
        <v>9.7154620610324892E-3</v>
      </c>
      <c r="AE163" s="1">
        <f t="shared" si="95"/>
        <v>9.439020305936168E-6</v>
      </c>
      <c r="AF163" s="1">
        <f t="shared" si="96"/>
        <v>1.510977019284776E-2</v>
      </c>
      <c r="AG163" s="2"/>
      <c r="AH163" s="1">
        <f t="shared" si="97"/>
        <v>5.3943081318152709E-3</v>
      </c>
      <c r="AI163" s="1">
        <f t="shared" si="98"/>
        <v>0.84091591671917509</v>
      </c>
      <c r="AJ163" s="1">
        <f t="shared" si="99"/>
        <v>-0.19501358947454978</v>
      </c>
      <c r="AK163" s="1">
        <f t="shared" si="100"/>
        <v>0.53818567293903263</v>
      </c>
      <c r="AL163" s="1">
        <f t="shared" si="101"/>
        <v>1.8582053971955679</v>
      </c>
      <c r="AM163" s="1">
        <f t="shared" si="102"/>
        <v>1.3383662474407534</v>
      </c>
      <c r="AN163" s="1">
        <f t="shared" si="107"/>
        <v>1.2341971008027683</v>
      </c>
      <c r="AO163" s="1">
        <f t="shared" si="107"/>
        <v>1.2341581161238055</v>
      </c>
      <c r="AP163" s="1">
        <f t="shared" si="107"/>
        <v>1.2339478776441093</v>
      </c>
      <c r="AQ163" s="1">
        <f t="shared" si="107"/>
        <v>1.2328162617523848</v>
      </c>
      <c r="AR163" s="1">
        <f t="shared" si="107"/>
        <v>1.226786788681556</v>
      </c>
      <c r="AS163" s="1">
        <f t="shared" si="107"/>
        <v>1.1962294417838151</v>
      </c>
      <c r="AT163" s="1">
        <f t="shared" si="107"/>
        <v>1.0679547368229656</v>
      </c>
      <c r="AU163" s="1">
        <f t="shared" si="103"/>
        <v>0.70449185459716079</v>
      </c>
    </row>
    <row r="164" spans="1:47" x14ac:dyDescent="0.2">
      <c r="A164" s="72" t="s">
        <v>148</v>
      </c>
      <c r="B164" s="74"/>
      <c r="C164" s="72">
        <v>44442.818800000001</v>
      </c>
      <c r="D164" s="72"/>
      <c r="E164" s="64">
        <f t="shared" si="86"/>
        <v>-10211.977174368281</v>
      </c>
      <c r="F164" s="1">
        <f t="shared" si="105"/>
        <v>-10212</v>
      </c>
      <c r="G164" s="1">
        <f t="shared" si="87"/>
        <v>2.6160000001254957E-2</v>
      </c>
      <c r="J164" s="1">
        <f>G164</f>
        <v>2.6160000001254957E-2</v>
      </c>
      <c r="P164" s="1">
        <f t="shared" si="88"/>
        <v>1.9120304213319145E-2</v>
      </c>
      <c r="Q164" s="131">
        <f t="shared" si="89"/>
        <v>29424.318800000001</v>
      </c>
      <c r="S164" s="2">
        <v>1</v>
      </c>
      <c r="Z164" s="1">
        <f t="shared" si="90"/>
        <v>-10212</v>
      </c>
      <c r="AA164" s="1">
        <f t="shared" si="91"/>
        <v>2.279662252452181E-2</v>
      </c>
      <c r="AB164" s="1">
        <f t="shared" si="92"/>
        <v>2.2483681690052292E-2</v>
      </c>
      <c r="AC164" s="1">
        <f t="shared" si="93"/>
        <v>7.0396957879358124E-3</v>
      </c>
      <c r="AD164" s="1">
        <f t="shared" si="94"/>
        <v>3.3633774767331467E-3</v>
      </c>
      <c r="AE164" s="1">
        <f t="shared" si="95"/>
        <v>1.1312308050995829E-5</v>
      </c>
      <c r="AF164" s="1">
        <f t="shared" si="96"/>
        <v>7.0396957879358124E-3</v>
      </c>
      <c r="AG164" s="2"/>
      <c r="AH164" s="1">
        <f t="shared" si="97"/>
        <v>3.676318311202667E-3</v>
      </c>
      <c r="AI164" s="1">
        <f t="shared" si="98"/>
        <v>0.7714800816263796</v>
      </c>
      <c r="AJ164" s="1">
        <f t="shared" si="99"/>
        <v>-0.32238012243097636</v>
      </c>
      <c r="AK164" s="1">
        <f t="shared" si="100"/>
        <v>0.51257215201047912</v>
      </c>
      <c r="AL164" s="1">
        <f t="shared" si="101"/>
        <v>1.9901768694466877</v>
      </c>
      <c r="AM164" s="1">
        <f t="shared" si="102"/>
        <v>1.5407106521745644</v>
      </c>
      <c r="AN164" s="1">
        <f t="shared" si="107"/>
        <v>1.3698158460723036</v>
      </c>
      <c r="AO164" s="1">
        <f t="shared" si="107"/>
        <v>1.3698127450332089</v>
      </c>
      <c r="AP164" s="1">
        <f t="shared" si="107"/>
        <v>1.369785067774842</v>
      </c>
      <c r="AQ164" s="1">
        <f t="shared" si="107"/>
        <v>1.3695382102274687</v>
      </c>
      <c r="AR164" s="1">
        <f t="shared" si="107"/>
        <v>1.3673495215814824</v>
      </c>
      <c r="AS164" s="1">
        <f t="shared" si="107"/>
        <v>1.3488733984879544</v>
      </c>
      <c r="AT164" s="1">
        <f t="shared" si="107"/>
        <v>1.2301945103888459</v>
      </c>
      <c r="AU164" s="1">
        <f t="shared" si="103"/>
        <v>0.81990706491999077</v>
      </c>
    </row>
    <row r="165" spans="1:47" x14ac:dyDescent="0.2">
      <c r="A165" s="72" t="s">
        <v>148</v>
      </c>
      <c r="B165" s="74"/>
      <c r="C165" s="72">
        <v>44520.751499999998</v>
      </c>
      <c r="D165" s="72"/>
      <c r="E165" s="64">
        <f t="shared" si="86"/>
        <v>-10143.977820047468</v>
      </c>
      <c r="F165" s="1">
        <f t="shared" si="105"/>
        <v>-10144</v>
      </c>
      <c r="G165" s="1">
        <f t="shared" si="87"/>
        <v>2.5419999998121057E-2</v>
      </c>
      <c r="J165" s="1">
        <f>G165</f>
        <v>2.5419999998121057E-2</v>
      </c>
      <c r="P165" s="1">
        <f t="shared" si="88"/>
        <v>1.934823410018377E-2</v>
      </c>
      <c r="Q165" s="131">
        <f t="shared" si="89"/>
        <v>29502.251499999998</v>
      </c>
      <c r="S165" s="2">
        <v>1</v>
      </c>
      <c r="Z165" s="1">
        <f t="shared" si="90"/>
        <v>-10144</v>
      </c>
      <c r="AA165" s="1">
        <f t="shared" si="91"/>
        <v>2.2461894311541143E-2</v>
      </c>
      <c r="AB165" s="1">
        <f t="shared" si="92"/>
        <v>2.2306339786763683E-2</v>
      </c>
      <c r="AC165" s="1">
        <f t="shared" si="93"/>
        <v>6.0717658979372868E-3</v>
      </c>
      <c r="AD165" s="1">
        <f t="shared" si="94"/>
        <v>2.9581056865799135E-3</v>
      </c>
      <c r="AE165" s="1">
        <f t="shared" si="95"/>
        <v>8.750389252976422E-6</v>
      </c>
      <c r="AF165" s="1">
        <f t="shared" si="96"/>
        <v>6.0717658979372868E-3</v>
      </c>
      <c r="AG165" s="2"/>
      <c r="AH165" s="1">
        <f t="shared" si="97"/>
        <v>3.1136602113573716E-3</v>
      </c>
      <c r="AI165" s="1">
        <f t="shared" si="98"/>
        <v>0.75130907296258198</v>
      </c>
      <c r="AJ165" s="1">
        <f t="shared" si="99"/>
        <v>-0.3597102016299058</v>
      </c>
      <c r="AK165" s="1">
        <f t="shared" si="100"/>
        <v>0.50309480907619131</v>
      </c>
      <c r="AL165" s="1">
        <f t="shared" si="101"/>
        <v>2.0298913785385828</v>
      </c>
      <c r="AM165" s="1">
        <f t="shared" si="102"/>
        <v>1.6098285425793926</v>
      </c>
      <c r="AN165" s="1">
        <f t="shared" si="107"/>
        <v>1.4129919405041926</v>
      </c>
      <c r="AO165" s="1">
        <f t="shared" si="107"/>
        <v>1.4129910081425558</v>
      </c>
      <c r="AP165" s="1">
        <f t="shared" si="107"/>
        <v>1.4129804367925538</v>
      </c>
      <c r="AQ165" s="1">
        <f t="shared" si="107"/>
        <v>1.4128606252579397</v>
      </c>
      <c r="AR165" s="1">
        <f t="shared" si="107"/>
        <v>1.4115089743778109</v>
      </c>
      <c r="AS165" s="1">
        <f t="shared" si="107"/>
        <v>1.3969809047120108</v>
      </c>
      <c r="AT165" s="1">
        <f t="shared" si="107"/>
        <v>1.2836106302227064</v>
      </c>
      <c r="AU165" s="1">
        <f t="shared" si="103"/>
        <v>0.85875970997916129</v>
      </c>
    </row>
    <row r="166" spans="1:47" x14ac:dyDescent="0.2">
      <c r="A166" s="64" t="s">
        <v>149</v>
      </c>
      <c r="B166" s="75"/>
      <c r="C166" s="76">
        <v>44525.336000000003</v>
      </c>
      <c r="D166" s="76"/>
      <c r="E166" s="64">
        <f t="shared" si="86"/>
        <v>-10139.977662990366</v>
      </c>
      <c r="F166" s="1">
        <f t="shared" si="105"/>
        <v>-10140</v>
      </c>
      <c r="G166" s="1">
        <f t="shared" si="87"/>
        <v>2.5600000000849832E-2</v>
      </c>
      <c r="I166" s="1">
        <f>G166</f>
        <v>2.5600000000849832E-2</v>
      </c>
      <c r="P166" s="1">
        <f t="shared" si="88"/>
        <v>1.9361467543525926E-2</v>
      </c>
      <c r="Q166" s="131">
        <f t="shared" si="89"/>
        <v>29506.836000000003</v>
      </c>
      <c r="S166" s="2">
        <v>0.1</v>
      </c>
      <c r="Z166" s="1">
        <f t="shared" si="90"/>
        <v>-10140</v>
      </c>
      <c r="AA166" s="1">
        <f t="shared" si="91"/>
        <v>2.2442300175035259E-2</v>
      </c>
      <c r="AB166" s="1">
        <f t="shared" si="92"/>
        <v>2.2519167369340499E-2</v>
      </c>
      <c r="AC166" s="1">
        <f t="shared" si="93"/>
        <v>6.2385324573239059E-3</v>
      </c>
      <c r="AD166" s="1">
        <f t="shared" si="94"/>
        <v>3.1576998258145729E-3</v>
      </c>
      <c r="AE166" s="1">
        <f t="shared" si="95"/>
        <v>9.9710681899493836E-7</v>
      </c>
      <c r="AF166" s="1">
        <f t="shared" si="96"/>
        <v>6.2385324573239059E-3</v>
      </c>
      <c r="AG166" s="2"/>
      <c r="AH166" s="1">
        <f t="shared" si="97"/>
        <v>3.0808326315093335E-3</v>
      </c>
      <c r="AI166" s="1">
        <f t="shared" si="98"/>
        <v>0.75016679169779377</v>
      </c>
      <c r="AJ166" s="1">
        <f t="shared" si="99"/>
        <v>-0.36182899394641976</v>
      </c>
      <c r="AK166" s="1">
        <f t="shared" si="100"/>
        <v>0.50252853863195301</v>
      </c>
      <c r="AL166" s="1">
        <f t="shared" si="101"/>
        <v>2.032163165040187</v>
      </c>
      <c r="AM166" s="1">
        <f t="shared" si="102"/>
        <v>1.6139156330247102</v>
      </c>
      <c r="AN166" s="1">
        <f t="shared" si="107"/>
        <v>1.4154965495235454</v>
      </c>
      <c r="AO166" s="1">
        <f t="shared" si="107"/>
        <v>1.4154956883189453</v>
      </c>
      <c r="AP166" s="1">
        <f t="shared" si="107"/>
        <v>1.4154857675667676</v>
      </c>
      <c r="AQ166" s="1">
        <f t="shared" si="107"/>
        <v>1.4153715295391529</v>
      </c>
      <c r="AR166" s="1">
        <f t="shared" si="107"/>
        <v>1.414062023316129</v>
      </c>
      <c r="AS166" s="1">
        <f t="shared" si="107"/>
        <v>1.3997600732342548</v>
      </c>
      <c r="AT166" s="1">
        <f t="shared" si="107"/>
        <v>1.2867329953444646</v>
      </c>
      <c r="AU166" s="1">
        <f t="shared" si="103"/>
        <v>0.86104515968852424</v>
      </c>
    </row>
    <row r="167" spans="1:47" x14ac:dyDescent="0.2">
      <c r="A167" s="64" t="s">
        <v>149</v>
      </c>
      <c r="B167" s="75"/>
      <c r="C167" s="76">
        <v>44526.476000000002</v>
      </c>
      <c r="D167" s="76"/>
      <c r="E167" s="64">
        <f t="shared" si="86"/>
        <v>-10138.982968030154</v>
      </c>
      <c r="F167" s="1">
        <f t="shared" si="105"/>
        <v>-10139</v>
      </c>
      <c r="G167" s="1">
        <f t="shared" si="87"/>
        <v>1.9520000001648441E-2</v>
      </c>
      <c r="I167" s="1">
        <f>G167</f>
        <v>1.9520000001648441E-2</v>
      </c>
      <c r="P167" s="1">
        <f t="shared" si="88"/>
        <v>1.936477288010692E-2</v>
      </c>
      <c r="Q167" s="131">
        <f t="shared" si="89"/>
        <v>29507.976000000002</v>
      </c>
      <c r="S167" s="2">
        <v>0.1</v>
      </c>
      <c r="Z167" s="1">
        <f t="shared" si="90"/>
        <v>-10139</v>
      </c>
      <c r="AA167" s="1">
        <f t="shared" si="91"/>
        <v>2.2437403390009884E-2</v>
      </c>
      <c r="AB167" s="1">
        <f t="shared" si="92"/>
        <v>1.6447369491745478E-2</v>
      </c>
      <c r="AC167" s="1">
        <f t="shared" si="93"/>
        <v>1.5522712154152074E-4</v>
      </c>
      <c r="AD167" s="1">
        <f t="shared" si="94"/>
        <v>-2.9174033883614427E-3</v>
      </c>
      <c r="AE167" s="1">
        <f t="shared" si="95"/>
        <v>8.511242530422827E-7</v>
      </c>
      <c r="AF167" s="1">
        <f t="shared" si="96"/>
        <v>1.5522712154152074E-4</v>
      </c>
      <c r="AG167" s="2"/>
      <c r="AH167" s="1">
        <f t="shared" si="97"/>
        <v>3.0726305099029621E-3</v>
      </c>
      <c r="AI167" s="1">
        <f t="shared" si="98"/>
        <v>0.7498819645699738</v>
      </c>
      <c r="AJ167" s="1">
        <f t="shared" si="99"/>
        <v>-0.36235739523106358</v>
      </c>
      <c r="AK167" s="1">
        <f t="shared" si="100"/>
        <v>0.50238683547915941</v>
      </c>
      <c r="AL167" s="1">
        <f t="shared" si="101"/>
        <v>2.0327300329129065</v>
      </c>
      <c r="AM167" s="1">
        <f t="shared" si="102"/>
        <v>1.6149378016507503</v>
      </c>
      <c r="AN167" s="1">
        <f t="shared" si="107"/>
        <v>1.4161221068474616</v>
      </c>
      <c r="AO167" s="1">
        <f t="shared" si="107"/>
        <v>1.416121262716084</v>
      </c>
      <c r="AP167" s="1">
        <f t="shared" si="107"/>
        <v>1.4161114996249093</v>
      </c>
      <c r="AQ167" s="1">
        <f t="shared" si="107"/>
        <v>1.4159986256310293</v>
      </c>
      <c r="AR167" s="1">
        <f t="shared" si="107"/>
        <v>1.4146995349933542</v>
      </c>
      <c r="AS167" s="1">
        <f t="shared" si="107"/>
        <v>1.4004539904540179</v>
      </c>
      <c r="AT167" s="1">
        <f t="shared" si="107"/>
        <v>1.2875132393757289</v>
      </c>
      <c r="AU167" s="1">
        <f t="shared" si="103"/>
        <v>0.86161652211586504</v>
      </c>
    </row>
    <row r="168" spans="1:47" x14ac:dyDescent="0.2">
      <c r="A168" s="38" t="s">
        <v>150</v>
      </c>
      <c r="B168" s="44" t="s">
        <v>102</v>
      </c>
      <c r="C168" s="63">
        <v>44532.243000000002</v>
      </c>
      <c r="D168" s="63" t="s">
        <v>82</v>
      </c>
      <c r="E168" s="64">
        <f t="shared" si="86"/>
        <v>-10133.951033086694</v>
      </c>
      <c r="F168" s="1">
        <f t="shared" si="105"/>
        <v>-10134</v>
      </c>
      <c r="G168" s="1">
        <f t="shared" si="87"/>
        <v>5.6120000001101289E-2</v>
      </c>
      <c r="I168" s="1">
        <f>G168</f>
        <v>5.6120000001101289E-2</v>
      </c>
      <c r="P168" s="1">
        <f t="shared" si="88"/>
        <v>1.9381281417484651E-2</v>
      </c>
      <c r="Q168" s="131">
        <f t="shared" si="89"/>
        <v>29513.743000000002</v>
      </c>
      <c r="S168" s="2">
        <v>0.1</v>
      </c>
      <c r="Z168" s="1">
        <f t="shared" si="90"/>
        <v>-10134</v>
      </c>
      <c r="AA168" s="1">
        <f t="shared" si="91"/>
        <v>2.2412930025831689E-2</v>
      </c>
      <c r="AB168" s="1">
        <f t="shared" si="92"/>
        <v>5.3088351392754252E-2</v>
      </c>
      <c r="AC168" s="1">
        <f t="shared" si="93"/>
        <v>3.6738718583616638E-2</v>
      </c>
      <c r="AD168" s="1">
        <f t="shared" si="94"/>
        <v>3.37070699752696E-2</v>
      </c>
      <c r="AE168" s="1">
        <f t="shared" si="95"/>
        <v>1.1361665663177214E-4</v>
      </c>
      <c r="AF168" s="1">
        <f t="shared" si="96"/>
        <v>3.6738718583616638E-2</v>
      </c>
      <c r="AG168" s="2"/>
      <c r="AH168" s="1">
        <f t="shared" si="97"/>
        <v>3.0316486083470386E-3</v>
      </c>
      <c r="AI168" s="1">
        <f t="shared" si="98"/>
        <v>0.7484622681020936</v>
      </c>
      <c r="AJ168" s="1">
        <f t="shared" si="99"/>
        <v>-0.36499165419525448</v>
      </c>
      <c r="AK168" s="1">
        <f t="shared" si="100"/>
        <v>0.50167751947022377</v>
      </c>
      <c r="AL168" s="1">
        <f t="shared" si="101"/>
        <v>2.035557930377391</v>
      </c>
      <c r="AM168" s="1">
        <f t="shared" si="102"/>
        <v>1.6200510419385261</v>
      </c>
      <c r="AN168" s="1">
        <f t="shared" si="107"/>
        <v>1.4192463362843268</v>
      </c>
      <c r="AO168" s="1">
        <f t="shared" si="107"/>
        <v>1.4192455734036598</v>
      </c>
      <c r="AP168" s="1">
        <f t="shared" si="107"/>
        <v>1.4192365695681954</v>
      </c>
      <c r="AQ168" s="1">
        <f t="shared" si="107"/>
        <v>1.4191303426243458</v>
      </c>
      <c r="AR168" s="1">
        <f t="shared" si="107"/>
        <v>1.4178826090086982</v>
      </c>
      <c r="AS168" s="1">
        <f t="shared" si="107"/>
        <v>1.4039183315916357</v>
      </c>
      <c r="AT168" s="1">
        <f t="shared" si="107"/>
        <v>1.2914123726280458</v>
      </c>
      <c r="AU168" s="1">
        <f t="shared" si="103"/>
        <v>0.86447333425256867</v>
      </c>
    </row>
    <row r="169" spans="1:47" x14ac:dyDescent="0.2">
      <c r="A169" s="64" t="s">
        <v>149</v>
      </c>
      <c r="B169" s="75"/>
      <c r="C169" s="76">
        <v>44541.377999999997</v>
      </c>
      <c r="D169" s="76"/>
      <c r="E169" s="64">
        <f t="shared" si="86"/>
        <v>-10125.98038531342</v>
      </c>
      <c r="F169" s="1">
        <f t="shared" si="105"/>
        <v>-10126</v>
      </c>
      <c r="G169" s="1">
        <f t="shared" si="87"/>
        <v>2.2479999999632128E-2</v>
      </c>
      <c r="I169" s="1">
        <f>G169</f>
        <v>2.2479999999632128E-2</v>
      </c>
      <c r="P169" s="1">
        <f t="shared" si="88"/>
        <v>1.9407632172794502E-2</v>
      </c>
      <c r="Q169" s="131">
        <f t="shared" si="89"/>
        <v>29522.877999999997</v>
      </c>
      <c r="S169" s="2">
        <v>0.1</v>
      </c>
      <c r="Z169" s="1">
        <f t="shared" si="90"/>
        <v>-10126</v>
      </c>
      <c r="AA169" s="1">
        <f t="shared" si="91"/>
        <v>2.2373809571238273E-2</v>
      </c>
      <c r="AB169" s="1">
        <f t="shared" si="92"/>
        <v>1.9513822601188356E-2</v>
      </c>
      <c r="AC169" s="1">
        <f t="shared" si="93"/>
        <v>3.0723678268376256E-3</v>
      </c>
      <c r="AD169" s="1">
        <f t="shared" si="94"/>
        <v>1.0619042839385417E-4</v>
      </c>
      <c r="AE169" s="1">
        <f t="shared" si="95"/>
        <v>1.1276407082470272E-9</v>
      </c>
      <c r="AF169" s="1">
        <f t="shared" si="96"/>
        <v>3.0723678268376256E-3</v>
      </c>
      <c r="AG169" s="2"/>
      <c r="AH169" s="1">
        <f t="shared" si="97"/>
        <v>2.9661773984437727E-3</v>
      </c>
      <c r="AI169" s="1">
        <f t="shared" si="98"/>
        <v>0.74620604667419133</v>
      </c>
      <c r="AJ169" s="1">
        <f t="shared" si="99"/>
        <v>-0.36917977130953289</v>
      </c>
      <c r="AK169" s="1">
        <f t="shared" si="100"/>
        <v>0.50053990187136632</v>
      </c>
      <c r="AL169" s="1">
        <f t="shared" si="101"/>
        <v>2.0400603817783209</v>
      </c>
      <c r="AM169" s="1">
        <f t="shared" si="102"/>
        <v>1.6282406387897126</v>
      </c>
      <c r="AN169" s="1">
        <f t="shared" si="107"/>
        <v>1.424232831639205</v>
      </c>
      <c r="AO169" s="1">
        <f t="shared" si="107"/>
        <v>1.4242321853341537</v>
      </c>
      <c r="AP169" s="1">
        <f t="shared" si="107"/>
        <v>1.424224299778472</v>
      </c>
      <c r="AQ169" s="1">
        <f t="shared" si="107"/>
        <v>1.4241281221610136</v>
      </c>
      <c r="AR169" s="1">
        <f t="shared" si="107"/>
        <v>1.4229600736053807</v>
      </c>
      <c r="AS169" s="1">
        <f t="shared" si="107"/>
        <v>1.4094431171397999</v>
      </c>
      <c r="AT169" s="1">
        <f t="shared" si="107"/>
        <v>1.2976437347360361</v>
      </c>
      <c r="AU169" s="1">
        <f t="shared" si="103"/>
        <v>0.86904423367129469</v>
      </c>
    </row>
    <row r="170" spans="1:47" x14ac:dyDescent="0.2">
      <c r="A170" s="64" t="s">
        <v>151</v>
      </c>
      <c r="B170" s="75"/>
      <c r="C170" s="76">
        <v>44603.249000000003</v>
      </c>
      <c r="D170" s="76"/>
      <c r="E170" s="64">
        <f t="shared" si="86"/>
        <v>-10071.995497696495</v>
      </c>
      <c r="F170" s="1">
        <f t="shared" si="105"/>
        <v>-10072</v>
      </c>
      <c r="G170" s="1">
        <f t="shared" si="87"/>
        <v>5.1600000006146729E-3</v>
      </c>
      <c r="I170" s="1">
        <f>G170</f>
        <v>5.1600000006146729E-3</v>
      </c>
      <c r="P170" s="1">
        <f t="shared" si="88"/>
        <v>1.9583474730294433E-2</v>
      </c>
      <c r="Q170" s="131">
        <f t="shared" si="89"/>
        <v>29584.749000000003</v>
      </c>
      <c r="S170" s="2">
        <v>0.1</v>
      </c>
      <c r="Z170" s="1">
        <f t="shared" si="90"/>
        <v>-10072</v>
      </c>
      <c r="AA170" s="1">
        <f t="shared" si="91"/>
        <v>2.2110981218930671E-2</v>
      </c>
      <c r="AB170" s="1">
        <f t="shared" si="92"/>
        <v>2.6324935119784337E-3</v>
      </c>
      <c r="AC170" s="1">
        <f t="shared" si="93"/>
        <v>-1.442347472967976E-2</v>
      </c>
      <c r="AD170" s="1">
        <f t="shared" si="94"/>
        <v>-1.6950981218315998E-2</v>
      </c>
      <c r="AE170" s="1">
        <f t="shared" si="95"/>
        <v>2.8733576426370171E-5</v>
      </c>
      <c r="AF170" s="1">
        <f t="shared" si="96"/>
        <v>-1.442347472967976E-2</v>
      </c>
      <c r="AG170" s="2"/>
      <c r="AH170" s="1">
        <f t="shared" si="97"/>
        <v>2.5275064886362392E-3</v>
      </c>
      <c r="AI170" s="1">
        <f t="shared" si="98"/>
        <v>0.73145442278229289</v>
      </c>
      <c r="AJ170" s="1">
        <f t="shared" si="99"/>
        <v>-0.39661427553232576</v>
      </c>
      <c r="AK170" s="1">
        <f t="shared" si="100"/>
        <v>0.49278274834550401</v>
      </c>
      <c r="AL170" s="1">
        <f t="shared" si="101"/>
        <v>2.0697597741401355</v>
      </c>
      <c r="AM170" s="1">
        <f t="shared" si="102"/>
        <v>1.6838069843973305</v>
      </c>
      <c r="AN170" s="1">
        <f t="shared" si="107"/>
        <v>1.457505624659011</v>
      </c>
      <c r="AO170" s="1">
        <f t="shared" si="107"/>
        <v>1.4575054431944792</v>
      </c>
      <c r="AP170" s="1">
        <f t="shared" si="107"/>
        <v>1.4575025829783086</v>
      </c>
      <c r="AQ170" s="1">
        <f t="shared" si="107"/>
        <v>1.4574575101829244</v>
      </c>
      <c r="AR170" s="1">
        <f t="shared" si="107"/>
        <v>1.4567495713573009</v>
      </c>
      <c r="AS170" s="1">
        <f t="shared" si="107"/>
        <v>1.4461544584251431</v>
      </c>
      <c r="AT170" s="1">
        <f t="shared" si="107"/>
        <v>1.3394694872459998</v>
      </c>
      <c r="AU170" s="1">
        <f t="shared" si="103"/>
        <v>0.89989780474769476</v>
      </c>
    </row>
    <row r="171" spans="1:47" x14ac:dyDescent="0.2">
      <c r="A171" s="72" t="s">
        <v>152</v>
      </c>
      <c r="B171" s="74" t="s">
        <v>102</v>
      </c>
      <c r="C171" s="72">
        <v>44826.755299999997</v>
      </c>
      <c r="D171" s="72" t="s">
        <v>83</v>
      </c>
      <c r="E171" s="64">
        <f t="shared" si="86"/>
        <v>-9876.977436130117</v>
      </c>
      <c r="F171" s="1">
        <f t="shared" si="105"/>
        <v>-9877</v>
      </c>
      <c r="G171" s="1">
        <f t="shared" si="87"/>
        <v>2.5859999994281679E-2</v>
      </c>
      <c r="J171" s="1">
        <f>G171</f>
        <v>2.5859999994281679E-2</v>
      </c>
      <c r="P171" s="1">
        <f t="shared" si="88"/>
        <v>2.0189093207625741E-2</v>
      </c>
      <c r="Q171" s="131">
        <f t="shared" si="89"/>
        <v>29808.255299999997</v>
      </c>
      <c r="S171" s="2">
        <v>1</v>
      </c>
      <c r="Z171" s="1">
        <f t="shared" si="90"/>
        <v>-9877</v>
      </c>
      <c r="AA171" s="1">
        <f t="shared" si="91"/>
        <v>2.11818041836619E-2</v>
      </c>
      <c r="AB171" s="1">
        <f t="shared" si="92"/>
        <v>2.486728901824552E-2</v>
      </c>
      <c r="AC171" s="1">
        <f t="shared" si="93"/>
        <v>5.6709067866559382E-3</v>
      </c>
      <c r="AD171" s="1">
        <f t="shared" si="94"/>
        <v>4.6781958106197792E-3</v>
      </c>
      <c r="AE171" s="1">
        <f t="shared" si="95"/>
        <v>2.1885516042500454E-5</v>
      </c>
      <c r="AF171" s="1">
        <f t="shared" si="96"/>
        <v>5.6709067866559382E-3</v>
      </c>
      <c r="AG171" s="2"/>
      <c r="AH171" s="1">
        <f t="shared" si="97"/>
        <v>9.9271097603615874E-4</v>
      </c>
      <c r="AI171" s="1">
        <f t="shared" si="98"/>
        <v>0.68438713352869529</v>
      </c>
      <c r="AJ171" s="1">
        <f t="shared" si="99"/>
        <v>-0.484794448577552</v>
      </c>
      <c r="AK171" s="1">
        <f t="shared" si="100"/>
        <v>0.46404750040045062</v>
      </c>
      <c r="AL171" s="1">
        <f t="shared" si="101"/>
        <v>2.1680622281310087</v>
      </c>
      <c r="AM171" s="1">
        <f t="shared" si="102"/>
        <v>1.889501229834484</v>
      </c>
      <c r="AN171" s="1">
        <f t="shared" ref="AN171:AT180" si="108">$AU171+$AB$7*SIN(AO171)</f>
        <v>1.5725181024663057</v>
      </c>
      <c r="AO171" s="1">
        <f t="shared" si="108"/>
        <v>1.5725181024663053</v>
      </c>
      <c r="AP171" s="1">
        <f t="shared" si="108"/>
        <v>1.5725181024670665</v>
      </c>
      <c r="AQ171" s="1">
        <f t="shared" si="108"/>
        <v>1.5725181016791192</v>
      </c>
      <c r="AR171" s="1">
        <f t="shared" si="108"/>
        <v>1.5725189169395564</v>
      </c>
      <c r="AS171" s="1">
        <f t="shared" si="108"/>
        <v>1.5705474778478767</v>
      </c>
      <c r="AT171" s="1">
        <f t="shared" si="108"/>
        <v>1.4869517707874882</v>
      </c>
      <c r="AU171" s="1">
        <f t="shared" si="103"/>
        <v>1.0113134780791395</v>
      </c>
    </row>
    <row r="172" spans="1:47" x14ac:dyDescent="0.2">
      <c r="A172" s="64" t="s">
        <v>153</v>
      </c>
      <c r="B172" s="75"/>
      <c r="C172" s="76">
        <v>44878.311999999998</v>
      </c>
      <c r="D172" s="76"/>
      <c r="E172" s="64">
        <f t="shared" si="86"/>
        <v>-9831.9921820466316</v>
      </c>
      <c r="F172" s="1">
        <f t="shared" si="105"/>
        <v>-9832</v>
      </c>
      <c r="G172" s="1">
        <f t="shared" si="87"/>
        <v>8.9599999992060475E-3</v>
      </c>
      <c r="I172" s="1">
        <f t="shared" ref="I172:I184" si="109">G172</f>
        <v>8.9599999992060475E-3</v>
      </c>
      <c r="P172" s="1">
        <f t="shared" si="88"/>
        <v>2.0322318927967209E-2</v>
      </c>
      <c r="Q172" s="131">
        <f t="shared" si="89"/>
        <v>29859.811999999998</v>
      </c>
      <c r="S172" s="2">
        <v>0.1</v>
      </c>
      <c r="Z172" s="1">
        <f t="shared" si="90"/>
        <v>-9832</v>
      </c>
      <c r="AA172" s="1">
        <f t="shared" si="91"/>
        <v>2.0972192366109022E-2</v>
      </c>
      <c r="AB172" s="1">
        <f t="shared" si="92"/>
        <v>8.3101265610642325E-3</v>
      </c>
      <c r="AC172" s="1">
        <f t="shared" si="93"/>
        <v>-1.1362318928761161E-2</v>
      </c>
      <c r="AD172" s="1">
        <f t="shared" si="94"/>
        <v>-1.2012192366902975E-2</v>
      </c>
      <c r="AE172" s="1">
        <f t="shared" si="95"/>
        <v>1.442927654594821E-5</v>
      </c>
      <c r="AF172" s="1">
        <f t="shared" si="96"/>
        <v>-1.1362318928761161E-2</v>
      </c>
      <c r="AG172" s="2"/>
      <c r="AH172" s="1">
        <f t="shared" si="97"/>
        <v>6.498734381418142E-4</v>
      </c>
      <c r="AI172" s="1">
        <f t="shared" si="98"/>
        <v>0.67474012449705989</v>
      </c>
      <c r="AJ172" s="1">
        <f t="shared" si="99"/>
        <v>-0.50300108131205934</v>
      </c>
      <c r="AK172" s="1">
        <f t="shared" si="100"/>
        <v>0.4573374875274841</v>
      </c>
      <c r="AL172" s="1">
        <f t="shared" si="101"/>
        <v>2.1890016978829561</v>
      </c>
      <c r="AM172" s="1">
        <f t="shared" si="102"/>
        <v>1.9383176667463371</v>
      </c>
      <c r="AN172" s="1">
        <f t="shared" si="108"/>
        <v>1.5980222592305138</v>
      </c>
      <c r="AO172" s="1">
        <f t="shared" si="108"/>
        <v>1.5980222592024997</v>
      </c>
      <c r="AP172" s="1">
        <f t="shared" si="108"/>
        <v>1.5980222610362045</v>
      </c>
      <c r="AQ172" s="1">
        <f t="shared" si="108"/>
        <v>1.5980221410090834</v>
      </c>
      <c r="AR172" s="1">
        <f t="shared" si="108"/>
        <v>1.5980299963972571</v>
      </c>
      <c r="AS172" s="1">
        <f t="shared" si="108"/>
        <v>1.597511016914491</v>
      </c>
      <c r="AT172" s="1">
        <f t="shared" si="108"/>
        <v>1.5201633654774658</v>
      </c>
      <c r="AU172" s="1">
        <f t="shared" si="103"/>
        <v>1.0370247873094729</v>
      </c>
    </row>
    <row r="173" spans="1:47" x14ac:dyDescent="0.2">
      <c r="A173" s="64" t="s">
        <v>153</v>
      </c>
      <c r="B173" s="75"/>
      <c r="C173" s="76">
        <v>44886.347999999998</v>
      </c>
      <c r="D173" s="76"/>
      <c r="E173" s="64">
        <f t="shared" si="86"/>
        <v>-9824.9804551165744</v>
      </c>
      <c r="F173" s="1">
        <f t="shared" si="105"/>
        <v>-9825</v>
      </c>
      <c r="G173" s="1">
        <f t="shared" si="87"/>
        <v>2.2400000001653098E-2</v>
      </c>
      <c r="I173" s="1">
        <f t="shared" si="109"/>
        <v>2.2400000001653098E-2</v>
      </c>
      <c r="P173" s="1">
        <f t="shared" si="88"/>
        <v>2.0342822763178524E-2</v>
      </c>
      <c r="Q173" s="131">
        <f t="shared" si="89"/>
        <v>29867.847999999998</v>
      </c>
      <c r="S173" s="2">
        <v>0.1</v>
      </c>
      <c r="Z173" s="1">
        <f t="shared" si="90"/>
        <v>-9825</v>
      </c>
      <c r="AA173" s="1">
        <f t="shared" si="91"/>
        <v>2.0939756025417946E-2</v>
      </c>
      <c r="AB173" s="1">
        <f t="shared" si="92"/>
        <v>2.1803066739413676E-2</v>
      </c>
      <c r="AC173" s="1">
        <f t="shared" si="93"/>
        <v>2.0571772384745737E-3</v>
      </c>
      <c r="AD173" s="1">
        <f t="shared" si="94"/>
        <v>1.4602439762351517E-3</v>
      </c>
      <c r="AE173" s="1">
        <f t="shared" si="95"/>
        <v>2.1323124701310464E-7</v>
      </c>
      <c r="AF173" s="1">
        <f t="shared" si="96"/>
        <v>2.0571772384745737E-3</v>
      </c>
      <c r="AG173" s="2"/>
      <c r="AH173" s="1">
        <f t="shared" si="97"/>
        <v>5.969332622394217E-4</v>
      </c>
      <c r="AI173" s="1">
        <f t="shared" si="98"/>
        <v>0.6732762691160612</v>
      </c>
      <c r="AJ173" s="1">
        <f t="shared" si="99"/>
        <v>-0.50576807870252505</v>
      </c>
      <c r="AK173" s="1">
        <f t="shared" si="100"/>
        <v>0.45629285309702078</v>
      </c>
      <c r="AL173" s="1">
        <f t="shared" si="101"/>
        <v>2.1922061758063638</v>
      </c>
      <c r="AM173" s="1">
        <f t="shared" si="102"/>
        <v>1.9459633897270459</v>
      </c>
      <c r="AN173" s="1">
        <f t="shared" si="108"/>
        <v>1.6019573349703546</v>
      </c>
      <c r="AO173" s="1">
        <f t="shared" si="108"/>
        <v>1.6019573349411824</v>
      </c>
      <c r="AP173" s="1">
        <f t="shared" si="108"/>
        <v>1.6019573366096087</v>
      </c>
      <c r="AQ173" s="1">
        <f t="shared" si="108"/>
        <v>1.6019572411884706</v>
      </c>
      <c r="AR173" s="1">
        <f t="shared" si="108"/>
        <v>1.6019626980732882</v>
      </c>
      <c r="AS173" s="1">
        <f t="shared" si="108"/>
        <v>1.6016490830550332</v>
      </c>
      <c r="AT173" s="1">
        <f t="shared" si="108"/>
        <v>1.5253010320998923</v>
      </c>
      <c r="AU173" s="1">
        <f t="shared" si="103"/>
        <v>1.0410243243008581</v>
      </c>
    </row>
    <row r="174" spans="1:47" x14ac:dyDescent="0.2">
      <c r="A174" s="64" t="s">
        <v>153</v>
      </c>
      <c r="B174" s="75"/>
      <c r="C174" s="76">
        <v>44902.368000000002</v>
      </c>
      <c r="D174" s="76"/>
      <c r="E174" s="64">
        <f t="shared" si="86"/>
        <v>-9811.0023733072721</v>
      </c>
      <c r="F174" s="1">
        <f t="shared" si="105"/>
        <v>-9811</v>
      </c>
      <c r="G174" s="1">
        <f t="shared" si="87"/>
        <v>-2.719999996770639E-3</v>
      </c>
      <c r="I174" s="1">
        <f t="shared" si="109"/>
        <v>-2.719999996770639E-3</v>
      </c>
      <c r="P174" s="1">
        <f t="shared" si="88"/>
        <v>2.0383652607434029E-2</v>
      </c>
      <c r="Q174" s="131">
        <f t="shared" si="89"/>
        <v>29883.868000000002</v>
      </c>
      <c r="S174" s="2">
        <v>0.1</v>
      </c>
      <c r="Z174" s="1">
        <f t="shared" si="90"/>
        <v>-9811</v>
      </c>
      <c r="AA174" s="1">
        <f t="shared" si="91"/>
        <v>2.0875021788731251E-2</v>
      </c>
      <c r="AB174" s="1">
        <f t="shared" si="92"/>
        <v>-3.2113691780678612E-3</v>
      </c>
      <c r="AC174" s="1">
        <f t="shared" si="93"/>
        <v>-2.3103652604204668E-2</v>
      </c>
      <c r="AD174" s="1">
        <f t="shared" si="94"/>
        <v>-2.359502178550189E-2</v>
      </c>
      <c r="AE174" s="1">
        <f t="shared" si="95"/>
        <v>5.5672505305830888E-5</v>
      </c>
      <c r="AF174" s="1">
        <f t="shared" si="96"/>
        <v>-2.3103652604204668E-2</v>
      </c>
      <c r="AG174" s="2"/>
      <c r="AH174" s="1">
        <f t="shared" si="97"/>
        <v>4.9136918129722242E-4</v>
      </c>
      <c r="AI174" s="1">
        <f t="shared" si="98"/>
        <v>0.67037746668284903</v>
      </c>
      <c r="AJ174" s="1">
        <f t="shared" si="99"/>
        <v>-0.51125083795210791</v>
      </c>
      <c r="AK174" s="1">
        <f t="shared" si="100"/>
        <v>0.45420320302671086</v>
      </c>
      <c r="AL174" s="1">
        <f t="shared" si="101"/>
        <v>2.1985736776079614</v>
      </c>
      <c r="AM174" s="1">
        <f t="shared" si="102"/>
        <v>1.961298343159698</v>
      </c>
      <c r="AN174" s="1">
        <f t="shared" si="108"/>
        <v>1.6098019879804493</v>
      </c>
      <c r="AO174" s="1">
        <f t="shared" si="108"/>
        <v>1.6098019879988374</v>
      </c>
      <c r="AP174" s="1">
        <f t="shared" si="108"/>
        <v>1.6098019871586073</v>
      </c>
      <c r="AQ174" s="1">
        <f t="shared" si="108"/>
        <v>1.6098020255521812</v>
      </c>
      <c r="AR174" s="1">
        <f t="shared" si="108"/>
        <v>1.6098002711527213</v>
      </c>
      <c r="AS174" s="1">
        <f t="shared" si="108"/>
        <v>1.6098803582915171</v>
      </c>
      <c r="AT174" s="1">
        <f t="shared" si="108"/>
        <v>1.5355531073929047</v>
      </c>
      <c r="AU174" s="1">
        <f t="shared" si="103"/>
        <v>1.0490233982836286</v>
      </c>
    </row>
    <row r="175" spans="1:47" x14ac:dyDescent="0.2">
      <c r="A175" s="64" t="s">
        <v>153</v>
      </c>
      <c r="B175" s="75"/>
      <c r="C175" s="76">
        <v>44910.432000000001</v>
      </c>
      <c r="D175" s="76"/>
      <c r="E175" s="64">
        <f t="shared" si="86"/>
        <v>-9803.9662152729306</v>
      </c>
      <c r="F175" s="1">
        <f t="shared" si="105"/>
        <v>-9804</v>
      </c>
      <c r="G175" s="1">
        <f t="shared" si="87"/>
        <v>3.8719999996828847E-2</v>
      </c>
      <c r="I175" s="1">
        <f t="shared" si="109"/>
        <v>3.8719999996828847E-2</v>
      </c>
      <c r="P175" s="1">
        <f t="shared" si="88"/>
        <v>2.0403978616478247E-2</v>
      </c>
      <c r="Q175" s="131">
        <f t="shared" si="89"/>
        <v>29891.932000000001</v>
      </c>
      <c r="S175" s="2">
        <v>0.1</v>
      </c>
      <c r="Z175" s="1">
        <f t="shared" si="90"/>
        <v>-9804</v>
      </c>
      <c r="AA175" s="1">
        <f t="shared" si="91"/>
        <v>2.0842724119847916E-2</v>
      </c>
      <c r="AB175" s="1">
        <f t="shared" si="92"/>
        <v>3.8281254493459177E-2</v>
      </c>
      <c r="AC175" s="1">
        <f t="shared" si="93"/>
        <v>1.83160213803506E-2</v>
      </c>
      <c r="AD175" s="1">
        <f t="shared" si="94"/>
        <v>1.787727587698093E-2</v>
      </c>
      <c r="AE175" s="1">
        <f t="shared" si="95"/>
        <v>3.1959699278168428E-5</v>
      </c>
      <c r="AF175" s="1">
        <f t="shared" si="96"/>
        <v>1.83160213803506E-2</v>
      </c>
      <c r="AG175" s="2"/>
      <c r="AH175" s="1">
        <f t="shared" si="97"/>
        <v>4.387455033696708E-4</v>
      </c>
      <c r="AI175" s="1">
        <f t="shared" si="98"/>
        <v>0.66894235323249085</v>
      </c>
      <c r="AJ175" s="1">
        <f t="shared" si="99"/>
        <v>-0.51396688509184296</v>
      </c>
      <c r="AK175" s="1">
        <f t="shared" si="100"/>
        <v>0.45315824898913509</v>
      </c>
      <c r="AL175" s="1">
        <f t="shared" si="101"/>
        <v>2.2017369423697497</v>
      </c>
      <c r="AM175" s="1">
        <f t="shared" si="102"/>
        <v>1.9689878866706163</v>
      </c>
      <c r="AN175" s="1">
        <f t="shared" si="108"/>
        <v>1.613711677118054</v>
      </c>
      <c r="AO175" s="1">
        <f t="shared" si="108"/>
        <v>1.6137116772084936</v>
      </c>
      <c r="AP175" s="1">
        <f t="shared" si="108"/>
        <v>1.6137116734522143</v>
      </c>
      <c r="AQ175" s="1">
        <f t="shared" si="108"/>
        <v>1.6137118294634618</v>
      </c>
      <c r="AR175" s="1">
        <f t="shared" si="108"/>
        <v>1.6137053493007809</v>
      </c>
      <c r="AS175" s="1">
        <f t="shared" si="108"/>
        <v>1.6139736943805172</v>
      </c>
      <c r="AT175" s="1">
        <f t="shared" si="108"/>
        <v>1.5406674800238622</v>
      </c>
      <c r="AU175" s="1">
        <f t="shared" si="103"/>
        <v>1.0530229352750138</v>
      </c>
    </row>
    <row r="176" spans="1:47" x14ac:dyDescent="0.2">
      <c r="A176" s="64" t="s">
        <v>153</v>
      </c>
      <c r="B176" s="75"/>
      <c r="C176" s="76">
        <v>44917.279000000002</v>
      </c>
      <c r="D176" s="76"/>
      <c r="E176" s="64">
        <f t="shared" si="86"/>
        <v>-9797.9919377355855</v>
      </c>
      <c r="F176" s="1">
        <f t="shared" si="105"/>
        <v>-9798</v>
      </c>
      <c r="G176" s="1">
        <f t="shared" si="87"/>
        <v>9.2399999994086102E-3</v>
      </c>
      <c r="I176" s="1">
        <f t="shared" si="109"/>
        <v>9.2399999994086102E-3</v>
      </c>
      <c r="P176" s="1">
        <f t="shared" si="88"/>
        <v>2.0421353731573819E-2</v>
      </c>
      <c r="Q176" s="131">
        <f t="shared" si="89"/>
        <v>29898.779000000002</v>
      </c>
      <c r="S176" s="2">
        <v>0.1</v>
      </c>
      <c r="Z176" s="1">
        <f t="shared" si="90"/>
        <v>-9798</v>
      </c>
      <c r="AA176" s="1">
        <f t="shared" si="91"/>
        <v>2.081507736515174E-2</v>
      </c>
      <c r="AB176" s="1">
        <f t="shared" si="92"/>
        <v>8.8462763658306905E-3</v>
      </c>
      <c r="AC176" s="1">
        <f t="shared" si="93"/>
        <v>-1.1181353732165208E-2</v>
      </c>
      <c r="AD176" s="1">
        <f t="shared" si="94"/>
        <v>-1.157507736574313E-2</v>
      </c>
      <c r="AE176" s="1">
        <f t="shared" si="95"/>
        <v>1.3398241602293892E-5</v>
      </c>
      <c r="AF176" s="1">
        <f t="shared" si="96"/>
        <v>-1.1181353732165208E-2</v>
      </c>
      <c r="AG176" s="2"/>
      <c r="AH176" s="1">
        <f t="shared" si="97"/>
        <v>3.9372363357792034E-4</v>
      </c>
      <c r="AI176" s="1">
        <f t="shared" si="98"/>
        <v>0.66771975322654664</v>
      </c>
      <c r="AJ176" s="1">
        <f t="shared" si="99"/>
        <v>-0.51628162790826604</v>
      </c>
      <c r="AK176" s="1">
        <f t="shared" si="100"/>
        <v>0.45226253627103891</v>
      </c>
      <c r="AL176" s="1">
        <f t="shared" si="101"/>
        <v>2.2044375635235296</v>
      </c>
      <c r="AM176" s="1">
        <f t="shared" si="102"/>
        <v>1.9755907937396699</v>
      </c>
      <c r="AN176" s="1">
        <f t="shared" si="108"/>
        <v>1.6170561903322602</v>
      </c>
      <c r="AO176" s="1">
        <f t="shared" si="108"/>
        <v>1.6170561905259146</v>
      </c>
      <c r="AP176" s="1">
        <f t="shared" si="108"/>
        <v>1.617056183063899</v>
      </c>
      <c r="AQ176" s="1">
        <f t="shared" si="108"/>
        <v>1.6170564705941521</v>
      </c>
      <c r="AR176" s="1">
        <f t="shared" si="108"/>
        <v>1.6170453900376818</v>
      </c>
      <c r="AS176" s="1">
        <f t="shared" si="108"/>
        <v>1.617470500328626</v>
      </c>
      <c r="AT176" s="1">
        <f t="shared" si="108"/>
        <v>1.54504502010761</v>
      </c>
      <c r="AU176" s="1">
        <f t="shared" si="103"/>
        <v>1.0564511098390583</v>
      </c>
    </row>
    <row r="177" spans="1:47" x14ac:dyDescent="0.2">
      <c r="A177" s="38" t="s">
        <v>154</v>
      </c>
      <c r="B177" s="44" t="s">
        <v>102</v>
      </c>
      <c r="C177" s="63">
        <v>44917.294000000002</v>
      </c>
      <c r="D177" s="63" t="s">
        <v>82</v>
      </c>
      <c r="E177" s="64">
        <f t="shared" si="86"/>
        <v>-9797.9788496440033</v>
      </c>
      <c r="F177" s="1">
        <f t="shared" si="105"/>
        <v>-9798</v>
      </c>
      <c r="G177" s="1">
        <f t="shared" si="87"/>
        <v>2.4239999998826534E-2</v>
      </c>
      <c r="I177" s="1">
        <f t="shared" si="109"/>
        <v>2.4239999998826534E-2</v>
      </c>
      <c r="P177" s="1">
        <f t="shared" si="88"/>
        <v>2.0421353731573819E-2</v>
      </c>
      <c r="Q177" s="131">
        <f t="shared" si="89"/>
        <v>29898.794000000002</v>
      </c>
      <c r="S177" s="2">
        <v>0.1</v>
      </c>
      <c r="Z177" s="1">
        <f t="shared" si="90"/>
        <v>-9798</v>
      </c>
      <c r="AA177" s="1">
        <f t="shared" si="91"/>
        <v>2.081507736515174E-2</v>
      </c>
      <c r="AB177" s="1">
        <f t="shared" si="92"/>
        <v>2.3846276365248612E-2</v>
      </c>
      <c r="AC177" s="1">
        <f t="shared" si="93"/>
        <v>3.8186462672527149E-3</v>
      </c>
      <c r="AD177" s="1">
        <f t="shared" si="94"/>
        <v>3.4249226336747936E-3</v>
      </c>
      <c r="AE177" s="1">
        <f t="shared" si="95"/>
        <v>1.1730095046657884E-6</v>
      </c>
      <c r="AF177" s="1">
        <f t="shared" si="96"/>
        <v>3.8186462672527149E-3</v>
      </c>
      <c r="AG177" s="2"/>
      <c r="AH177" s="1">
        <f t="shared" si="97"/>
        <v>3.9372363357792034E-4</v>
      </c>
      <c r="AI177" s="1">
        <f t="shared" si="98"/>
        <v>0.66771975322654664</v>
      </c>
      <c r="AJ177" s="1">
        <f t="shared" si="99"/>
        <v>-0.51628162790826604</v>
      </c>
      <c r="AK177" s="1">
        <f t="shared" si="100"/>
        <v>0.45226253627103891</v>
      </c>
      <c r="AL177" s="1">
        <f t="shared" si="101"/>
        <v>2.2044375635235296</v>
      </c>
      <c r="AM177" s="1">
        <f t="shared" si="102"/>
        <v>1.9755907937396699</v>
      </c>
      <c r="AN177" s="1">
        <f t="shared" si="108"/>
        <v>1.6170561903322602</v>
      </c>
      <c r="AO177" s="1">
        <f t="shared" si="108"/>
        <v>1.6170561905259146</v>
      </c>
      <c r="AP177" s="1">
        <f t="shared" si="108"/>
        <v>1.617056183063899</v>
      </c>
      <c r="AQ177" s="1">
        <f t="shared" si="108"/>
        <v>1.6170564705941521</v>
      </c>
      <c r="AR177" s="1">
        <f t="shared" si="108"/>
        <v>1.6170453900376818</v>
      </c>
      <c r="AS177" s="1">
        <f t="shared" si="108"/>
        <v>1.617470500328626</v>
      </c>
      <c r="AT177" s="1">
        <f t="shared" si="108"/>
        <v>1.54504502010761</v>
      </c>
      <c r="AU177" s="1">
        <f t="shared" si="103"/>
        <v>1.0564511098390583</v>
      </c>
    </row>
    <row r="178" spans="1:47" x14ac:dyDescent="0.2">
      <c r="A178" s="64" t="s">
        <v>153</v>
      </c>
      <c r="B178" s="75"/>
      <c r="C178" s="76">
        <v>44925.292999999998</v>
      </c>
      <c r="D178" s="76"/>
      <c r="E178" s="64">
        <f t="shared" si="86"/>
        <v>-9790.9994066731851</v>
      </c>
      <c r="F178" s="1">
        <f t="shared" si="105"/>
        <v>-9791</v>
      </c>
      <c r="G178" s="1">
        <f t="shared" si="87"/>
        <v>6.7999999737367034E-4</v>
      </c>
      <c r="I178" s="1">
        <f t="shared" si="109"/>
        <v>6.7999999737367034E-4</v>
      </c>
      <c r="P178" s="1">
        <f t="shared" si="88"/>
        <v>2.0441569657752685E-2</v>
      </c>
      <c r="Q178" s="131">
        <f t="shared" si="89"/>
        <v>29906.792999999998</v>
      </c>
      <c r="S178" s="2">
        <v>0.1</v>
      </c>
      <c r="Z178" s="1">
        <f t="shared" si="90"/>
        <v>-9791</v>
      </c>
      <c r="AA178" s="1">
        <f t="shared" si="91"/>
        <v>2.0782866030866216E-2</v>
      </c>
      <c r="AB178" s="1">
        <f t="shared" si="92"/>
        <v>3.3870362426013825E-4</v>
      </c>
      <c r="AC178" s="1">
        <f t="shared" si="93"/>
        <v>-1.9761569660379015E-2</v>
      </c>
      <c r="AD178" s="1">
        <f t="shared" si="94"/>
        <v>-2.0102866033492546E-2</v>
      </c>
      <c r="AE178" s="1">
        <f t="shared" si="95"/>
        <v>4.0412522276054834E-5</v>
      </c>
      <c r="AF178" s="1">
        <f t="shared" si="96"/>
        <v>-1.9761569660379015E-2</v>
      </c>
      <c r="AG178" s="2"/>
      <c r="AH178" s="1">
        <f t="shared" si="97"/>
        <v>3.4129637311353209E-4</v>
      </c>
      <c r="AI178" s="1">
        <f t="shared" si="98"/>
        <v>0.66630206166317918</v>
      </c>
      <c r="AJ178" s="1">
        <f t="shared" si="99"/>
        <v>-0.51896677034235505</v>
      </c>
      <c r="AK178" s="1">
        <f t="shared" si="100"/>
        <v>0.45121751967304546</v>
      </c>
      <c r="AL178" s="1">
        <f t="shared" si="101"/>
        <v>2.2075758517247737</v>
      </c>
      <c r="AM178" s="1">
        <f t="shared" si="102"/>
        <v>1.9833081730120699</v>
      </c>
      <c r="AN178" s="1">
        <f t="shared" si="108"/>
        <v>1.6209504137956032</v>
      </c>
      <c r="AO178" s="1">
        <f t="shared" si="108"/>
        <v>1.6209504141752729</v>
      </c>
      <c r="AP178" s="1">
        <f t="shared" si="108"/>
        <v>1.620950400680671</v>
      </c>
      <c r="AQ178" s="1">
        <f t="shared" si="108"/>
        <v>1.6209508803169212</v>
      </c>
      <c r="AR178" s="1">
        <f t="shared" si="108"/>
        <v>1.6209338298764535</v>
      </c>
      <c r="AS178" s="1">
        <f t="shared" si="108"/>
        <v>1.6215364353754556</v>
      </c>
      <c r="AT178" s="1">
        <f t="shared" si="108"/>
        <v>1.550144892003646</v>
      </c>
      <c r="AU178" s="1">
        <f t="shared" si="103"/>
        <v>1.0604506468304433</v>
      </c>
    </row>
    <row r="179" spans="1:47" x14ac:dyDescent="0.2">
      <c r="A179" s="64" t="s">
        <v>153</v>
      </c>
      <c r="B179" s="75"/>
      <c r="C179" s="76">
        <v>44925.330999999998</v>
      </c>
      <c r="D179" s="76"/>
      <c r="E179" s="64">
        <f t="shared" si="86"/>
        <v>-9790.9662501745097</v>
      </c>
      <c r="F179" s="1">
        <f t="shared" si="105"/>
        <v>-9791</v>
      </c>
      <c r="G179" s="1">
        <f t="shared" si="87"/>
        <v>3.8679999997839332E-2</v>
      </c>
      <c r="I179" s="1">
        <f t="shared" si="109"/>
        <v>3.8679999997839332E-2</v>
      </c>
      <c r="P179" s="1">
        <f t="shared" si="88"/>
        <v>2.0441569657752685E-2</v>
      </c>
      <c r="Q179" s="131">
        <f t="shared" si="89"/>
        <v>29906.830999999998</v>
      </c>
      <c r="S179" s="2">
        <v>0.1</v>
      </c>
      <c r="Z179" s="1">
        <f t="shared" si="90"/>
        <v>-9791</v>
      </c>
      <c r="AA179" s="1">
        <f t="shared" si="91"/>
        <v>2.0782866030866216E-2</v>
      </c>
      <c r="AB179" s="1">
        <f t="shared" si="92"/>
        <v>3.8338703624725801E-2</v>
      </c>
      <c r="AC179" s="1">
        <f t="shared" si="93"/>
        <v>1.8238430340086646E-2</v>
      </c>
      <c r="AD179" s="1">
        <f t="shared" si="94"/>
        <v>1.7897133966973115E-2</v>
      </c>
      <c r="AE179" s="1">
        <f t="shared" si="95"/>
        <v>3.2030740423178285E-5</v>
      </c>
      <c r="AF179" s="1">
        <f t="shared" si="96"/>
        <v>1.8238430340086646E-2</v>
      </c>
      <c r="AG179" s="2"/>
      <c r="AH179" s="1">
        <f t="shared" si="97"/>
        <v>3.4129637311353209E-4</v>
      </c>
      <c r="AI179" s="1">
        <f t="shared" si="98"/>
        <v>0.66630206166317918</v>
      </c>
      <c r="AJ179" s="1">
        <f t="shared" si="99"/>
        <v>-0.51896677034235505</v>
      </c>
      <c r="AK179" s="1">
        <f t="shared" si="100"/>
        <v>0.45121751967304546</v>
      </c>
      <c r="AL179" s="1">
        <f t="shared" si="101"/>
        <v>2.2075758517247737</v>
      </c>
      <c r="AM179" s="1">
        <f t="shared" si="102"/>
        <v>1.9833081730120699</v>
      </c>
      <c r="AN179" s="1">
        <f t="shared" si="108"/>
        <v>1.6209504137956032</v>
      </c>
      <c r="AO179" s="1">
        <f t="shared" si="108"/>
        <v>1.6209504141752729</v>
      </c>
      <c r="AP179" s="1">
        <f t="shared" si="108"/>
        <v>1.620950400680671</v>
      </c>
      <c r="AQ179" s="1">
        <f t="shared" si="108"/>
        <v>1.6209508803169212</v>
      </c>
      <c r="AR179" s="1">
        <f t="shared" si="108"/>
        <v>1.6209338298764535</v>
      </c>
      <c r="AS179" s="1">
        <f t="shared" si="108"/>
        <v>1.6215364353754556</v>
      </c>
      <c r="AT179" s="1">
        <f t="shared" si="108"/>
        <v>1.550144892003646</v>
      </c>
      <c r="AU179" s="1">
        <f t="shared" si="103"/>
        <v>1.0604506468304433</v>
      </c>
    </row>
    <row r="180" spans="1:47" x14ac:dyDescent="0.2">
      <c r="A180" s="64" t="s">
        <v>155</v>
      </c>
      <c r="B180" s="75"/>
      <c r="C180" s="76">
        <v>44956.243000000002</v>
      </c>
      <c r="D180" s="76"/>
      <c r="E180" s="64">
        <f t="shared" si="86"/>
        <v>-9763.9943110428576</v>
      </c>
      <c r="F180" s="1">
        <f t="shared" si="105"/>
        <v>-9764</v>
      </c>
      <c r="G180" s="1">
        <f t="shared" si="87"/>
        <v>6.5200000026379712E-3</v>
      </c>
      <c r="I180" s="1">
        <f t="shared" si="109"/>
        <v>6.5200000026379712E-3</v>
      </c>
      <c r="P180" s="1">
        <f t="shared" si="88"/>
        <v>2.0518990119879982E-2</v>
      </c>
      <c r="Q180" s="131">
        <f t="shared" si="89"/>
        <v>29937.743000000002</v>
      </c>
      <c r="S180" s="2">
        <v>0.1</v>
      </c>
      <c r="Z180" s="1">
        <f t="shared" si="90"/>
        <v>-9764</v>
      </c>
      <c r="AA180" s="1">
        <f t="shared" si="91"/>
        <v>2.0659059955479668E-2</v>
      </c>
      <c r="AB180" s="1">
        <f t="shared" si="92"/>
        <v>6.3799301670382832E-3</v>
      </c>
      <c r="AC180" s="1">
        <f t="shared" si="93"/>
        <v>-1.3998990117242011E-2</v>
      </c>
      <c r="AD180" s="1">
        <f t="shared" si="94"/>
        <v>-1.4139059952841697E-2</v>
      </c>
      <c r="AE180" s="1">
        <f t="shared" si="95"/>
        <v>1.9991301635005187E-5</v>
      </c>
      <c r="AF180" s="1">
        <f t="shared" si="96"/>
        <v>-1.3998990117242011E-2</v>
      </c>
      <c r="AG180" s="2"/>
      <c r="AH180" s="1">
        <f t="shared" si="97"/>
        <v>1.4006983559968771E-4</v>
      </c>
      <c r="AI180" s="1">
        <f t="shared" si="98"/>
        <v>0.66091991653246496</v>
      </c>
      <c r="AJ180" s="1">
        <f t="shared" si="99"/>
        <v>-0.52917092567968582</v>
      </c>
      <c r="AK180" s="1">
        <f t="shared" si="100"/>
        <v>0.4471870538217641</v>
      </c>
      <c r="AL180" s="1">
        <f t="shared" si="101"/>
        <v>2.2195572705720537</v>
      </c>
      <c r="AM180" s="1">
        <f t="shared" si="102"/>
        <v>2.013219148475903</v>
      </c>
      <c r="AN180" s="1">
        <f t="shared" si="108"/>
        <v>1.6358941893188375</v>
      </c>
      <c r="AO180" s="1">
        <f t="shared" si="108"/>
        <v>1.6358941915261183</v>
      </c>
      <c r="AP180" s="1">
        <f t="shared" si="108"/>
        <v>1.6358941310650335</v>
      </c>
      <c r="AQ180" s="1">
        <f t="shared" si="108"/>
        <v>1.6358957871742492</v>
      </c>
      <c r="AR180" s="1">
        <f t="shared" si="108"/>
        <v>1.6358504089315586</v>
      </c>
      <c r="AS180" s="1">
        <f t="shared" si="108"/>
        <v>1.6370825768601698</v>
      </c>
      <c r="AT180" s="1">
        <f t="shared" si="108"/>
        <v>1.5697422939858852</v>
      </c>
      <c r="AU180" s="1">
        <f t="shared" si="103"/>
        <v>1.0758774323686435</v>
      </c>
    </row>
    <row r="181" spans="1:47" x14ac:dyDescent="0.2">
      <c r="A181" s="64" t="s">
        <v>156</v>
      </c>
      <c r="B181" s="75"/>
      <c r="C181" s="76">
        <v>45200.370999999999</v>
      </c>
      <c r="D181" s="76"/>
      <c r="E181" s="64">
        <f t="shared" si="86"/>
        <v>-9550.9830029317345</v>
      </c>
      <c r="F181" s="1">
        <f t="shared" si="105"/>
        <v>-9551</v>
      </c>
      <c r="G181" s="1">
        <f t="shared" si="87"/>
        <v>1.9480000002658926E-2</v>
      </c>
      <c r="I181" s="1">
        <f t="shared" si="109"/>
        <v>1.9480000002658926E-2</v>
      </c>
      <c r="P181" s="1">
        <f t="shared" si="88"/>
        <v>2.1098831564885442E-2</v>
      </c>
      <c r="Q181" s="131">
        <f t="shared" si="89"/>
        <v>30181.870999999999</v>
      </c>
      <c r="S181" s="2">
        <v>0.1</v>
      </c>
      <c r="Z181" s="1">
        <f t="shared" si="90"/>
        <v>-9551</v>
      </c>
      <c r="AA181" s="1">
        <f t="shared" si="91"/>
        <v>1.9707131720896564E-2</v>
      </c>
      <c r="AB181" s="1">
        <f t="shared" si="92"/>
        <v>2.0871699846647804E-2</v>
      </c>
      <c r="AC181" s="1">
        <f t="shared" si="93"/>
        <v>-1.6188315622265165E-3</v>
      </c>
      <c r="AD181" s="1">
        <f t="shared" si="94"/>
        <v>-2.2713171823763798E-4</v>
      </c>
      <c r="AE181" s="1">
        <f t="shared" si="95"/>
        <v>5.1588817429581771E-9</v>
      </c>
      <c r="AF181" s="1">
        <f t="shared" si="96"/>
        <v>-1.6188315622265165E-3</v>
      </c>
      <c r="AG181" s="2"/>
      <c r="AH181" s="1">
        <f t="shared" si="97"/>
        <v>-1.3916998439888796E-3</v>
      </c>
      <c r="AI181" s="1">
        <f t="shared" si="98"/>
        <v>0.62281083419201733</v>
      </c>
      <c r="AJ181" s="1">
        <f t="shared" si="99"/>
        <v>-0.60192587087125138</v>
      </c>
      <c r="AK181" s="1">
        <f t="shared" si="100"/>
        <v>0.41554770761877396</v>
      </c>
      <c r="AL181" s="1">
        <f t="shared" si="101"/>
        <v>2.3078447184378228</v>
      </c>
      <c r="AM181" s="1">
        <f t="shared" si="102"/>
        <v>2.258211523827816</v>
      </c>
      <c r="AN181" s="1">
        <f t="shared" ref="AN181:AT190" si="110">$AU181+$AB$7*SIN(AO181)</f>
        <v>1.7498144346926032</v>
      </c>
      <c r="AO181" s="1">
        <f t="shared" si="110"/>
        <v>1.749814735193147</v>
      </c>
      <c r="AP181" s="1">
        <f t="shared" si="110"/>
        <v>1.7498117280682961</v>
      </c>
      <c r="AQ181" s="1">
        <f t="shared" si="110"/>
        <v>1.7498418182740996</v>
      </c>
      <c r="AR181" s="1">
        <f t="shared" si="110"/>
        <v>1.7495405007186364</v>
      </c>
      <c r="AS181" s="1">
        <f t="shared" si="110"/>
        <v>1.7525355329886381</v>
      </c>
      <c r="AT181" s="1">
        <f t="shared" si="110"/>
        <v>1.7201489093228286</v>
      </c>
      <c r="AU181" s="1">
        <f t="shared" si="103"/>
        <v>1.1975776293922216</v>
      </c>
    </row>
    <row r="182" spans="1:47" x14ac:dyDescent="0.2">
      <c r="A182" s="64" t="s">
        <v>156</v>
      </c>
      <c r="B182" s="75"/>
      <c r="C182" s="76">
        <v>45200.373</v>
      </c>
      <c r="D182" s="76"/>
      <c r="E182" s="64">
        <f t="shared" si="86"/>
        <v>-9550.9812578528563</v>
      </c>
      <c r="F182" s="1">
        <f t="shared" si="105"/>
        <v>-9551</v>
      </c>
      <c r="G182" s="1">
        <f t="shared" si="87"/>
        <v>2.148000000306638E-2</v>
      </c>
      <c r="I182" s="1">
        <f t="shared" si="109"/>
        <v>2.148000000306638E-2</v>
      </c>
      <c r="P182" s="1">
        <f t="shared" si="88"/>
        <v>2.1098831564885442E-2</v>
      </c>
      <c r="Q182" s="131">
        <f t="shared" si="89"/>
        <v>30181.873</v>
      </c>
      <c r="S182" s="2">
        <v>0.1</v>
      </c>
      <c r="Z182" s="1">
        <f t="shared" si="90"/>
        <v>-9551</v>
      </c>
      <c r="AA182" s="1">
        <f t="shared" si="91"/>
        <v>1.9707131720896564E-2</v>
      </c>
      <c r="AB182" s="1">
        <f t="shared" si="92"/>
        <v>2.2871699847055258E-2</v>
      </c>
      <c r="AC182" s="1">
        <f t="shared" si="93"/>
        <v>3.8116843818093715E-4</v>
      </c>
      <c r="AD182" s="1">
        <f t="shared" si="94"/>
        <v>1.7728682821698157E-3</v>
      </c>
      <c r="AE182" s="1">
        <f t="shared" si="95"/>
        <v>3.1430619459237532E-7</v>
      </c>
      <c r="AF182" s="1">
        <f t="shared" si="96"/>
        <v>3.8116843818093715E-4</v>
      </c>
      <c r="AG182" s="2"/>
      <c r="AH182" s="1">
        <f t="shared" si="97"/>
        <v>-1.3916998439888796E-3</v>
      </c>
      <c r="AI182" s="1">
        <f t="shared" si="98"/>
        <v>0.62281083419201733</v>
      </c>
      <c r="AJ182" s="1">
        <f t="shared" si="99"/>
        <v>-0.60192587087125138</v>
      </c>
      <c r="AK182" s="1">
        <f t="shared" si="100"/>
        <v>0.41554770761877396</v>
      </c>
      <c r="AL182" s="1">
        <f t="shared" si="101"/>
        <v>2.3078447184378228</v>
      </c>
      <c r="AM182" s="1">
        <f t="shared" si="102"/>
        <v>2.258211523827816</v>
      </c>
      <c r="AN182" s="1">
        <f t="shared" si="110"/>
        <v>1.7498144346926032</v>
      </c>
      <c r="AO182" s="1">
        <f t="shared" si="110"/>
        <v>1.749814735193147</v>
      </c>
      <c r="AP182" s="1">
        <f t="shared" si="110"/>
        <v>1.7498117280682961</v>
      </c>
      <c r="AQ182" s="1">
        <f t="shared" si="110"/>
        <v>1.7498418182740996</v>
      </c>
      <c r="AR182" s="1">
        <f t="shared" si="110"/>
        <v>1.7495405007186364</v>
      </c>
      <c r="AS182" s="1">
        <f t="shared" si="110"/>
        <v>1.7525355329886381</v>
      </c>
      <c r="AT182" s="1">
        <f t="shared" si="110"/>
        <v>1.7201489093228286</v>
      </c>
      <c r="AU182" s="1">
        <f t="shared" si="103"/>
        <v>1.1975776293922216</v>
      </c>
    </row>
    <row r="183" spans="1:47" x14ac:dyDescent="0.2">
      <c r="A183" s="38" t="s">
        <v>157</v>
      </c>
      <c r="B183" s="44" t="s">
        <v>102</v>
      </c>
      <c r="C183" s="63">
        <v>45200.375999999997</v>
      </c>
      <c r="D183" s="63" t="s">
        <v>82</v>
      </c>
      <c r="E183" s="64">
        <f t="shared" si="86"/>
        <v>-9550.9786402345417</v>
      </c>
      <c r="F183" s="1">
        <f t="shared" si="105"/>
        <v>-9551</v>
      </c>
      <c r="G183" s="1">
        <f t="shared" si="87"/>
        <v>2.4480000000039581E-2</v>
      </c>
      <c r="I183" s="1">
        <f t="shared" si="109"/>
        <v>2.4480000000039581E-2</v>
      </c>
      <c r="P183" s="1">
        <f t="shared" si="88"/>
        <v>2.1098831564885442E-2</v>
      </c>
      <c r="Q183" s="131">
        <f t="shared" si="89"/>
        <v>30181.875999999997</v>
      </c>
      <c r="S183" s="2">
        <v>0.1</v>
      </c>
      <c r="Z183" s="1">
        <f t="shared" si="90"/>
        <v>-9551</v>
      </c>
      <c r="AA183" s="1">
        <f t="shared" si="91"/>
        <v>1.9707131720896564E-2</v>
      </c>
      <c r="AB183" s="1">
        <f t="shared" si="92"/>
        <v>2.587169984402846E-2</v>
      </c>
      <c r="AC183" s="1">
        <f t="shared" si="93"/>
        <v>3.3811684351541388E-3</v>
      </c>
      <c r="AD183" s="1">
        <f t="shared" si="94"/>
        <v>4.7728682791430173E-3</v>
      </c>
      <c r="AE183" s="1">
        <f t="shared" si="95"/>
        <v>2.2780271610049626E-6</v>
      </c>
      <c r="AF183" s="1">
        <f t="shared" si="96"/>
        <v>3.3811684351541388E-3</v>
      </c>
      <c r="AG183" s="2"/>
      <c r="AH183" s="1">
        <f t="shared" si="97"/>
        <v>-1.3916998439888796E-3</v>
      </c>
      <c r="AI183" s="1">
        <f t="shared" si="98"/>
        <v>0.62281083419201733</v>
      </c>
      <c r="AJ183" s="1">
        <f t="shared" si="99"/>
        <v>-0.60192587087125138</v>
      </c>
      <c r="AK183" s="1">
        <f t="shared" si="100"/>
        <v>0.41554770761877396</v>
      </c>
      <c r="AL183" s="1">
        <f t="shared" si="101"/>
        <v>2.3078447184378228</v>
      </c>
      <c r="AM183" s="1">
        <f t="shared" si="102"/>
        <v>2.258211523827816</v>
      </c>
      <c r="AN183" s="1">
        <f t="shared" si="110"/>
        <v>1.7498144346926032</v>
      </c>
      <c r="AO183" s="1">
        <f t="shared" si="110"/>
        <v>1.749814735193147</v>
      </c>
      <c r="AP183" s="1">
        <f t="shared" si="110"/>
        <v>1.7498117280682961</v>
      </c>
      <c r="AQ183" s="1">
        <f t="shared" si="110"/>
        <v>1.7498418182740996</v>
      </c>
      <c r="AR183" s="1">
        <f t="shared" si="110"/>
        <v>1.7495405007186364</v>
      </c>
      <c r="AS183" s="1">
        <f t="shared" si="110"/>
        <v>1.7525355329886381</v>
      </c>
      <c r="AT183" s="1">
        <f t="shared" si="110"/>
        <v>1.7201489093228286</v>
      </c>
      <c r="AU183" s="1">
        <f t="shared" si="103"/>
        <v>1.1975776293922216</v>
      </c>
    </row>
    <row r="184" spans="1:47" x14ac:dyDescent="0.2">
      <c r="A184" s="64" t="s">
        <v>156</v>
      </c>
      <c r="B184" s="75"/>
      <c r="C184" s="76">
        <v>45216.413999999997</v>
      </c>
      <c r="D184" s="76"/>
      <c r="E184" s="64">
        <f t="shared" si="86"/>
        <v>-9536.9848527153463</v>
      </c>
      <c r="F184" s="1">
        <f t="shared" si="105"/>
        <v>-9537</v>
      </c>
      <c r="G184" s="1">
        <f t="shared" si="87"/>
        <v>1.735999999800697E-2</v>
      </c>
      <c r="I184" s="1">
        <f t="shared" si="109"/>
        <v>1.735999999800697E-2</v>
      </c>
      <c r="P184" s="1">
        <f t="shared" si="88"/>
        <v>2.1135020992970842E-2</v>
      </c>
      <c r="Q184" s="131">
        <f t="shared" si="89"/>
        <v>30197.913999999997</v>
      </c>
      <c r="S184" s="2">
        <v>0.1</v>
      </c>
      <c r="Z184" s="1">
        <f t="shared" si="90"/>
        <v>-9537</v>
      </c>
      <c r="AA184" s="1">
        <f t="shared" si="91"/>
        <v>1.9646117294151697E-2</v>
      </c>
      <c r="AB184" s="1">
        <f t="shared" si="92"/>
        <v>1.8848903696826114E-2</v>
      </c>
      <c r="AC184" s="1">
        <f t="shared" si="93"/>
        <v>-3.7750209949638722E-3</v>
      </c>
      <c r="AD184" s="1">
        <f t="shared" si="94"/>
        <v>-2.2861172961447275E-3</v>
      </c>
      <c r="AE184" s="1">
        <f t="shared" si="95"/>
        <v>5.22633229173208E-7</v>
      </c>
      <c r="AF184" s="1">
        <f t="shared" si="96"/>
        <v>-3.7750209949638722E-3</v>
      </c>
      <c r="AG184" s="2"/>
      <c r="AH184" s="1">
        <f t="shared" si="97"/>
        <v>-1.4889036988191455E-3</v>
      </c>
      <c r="AI184" s="1">
        <f t="shared" si="98"/>
        <v>0.62055070979918647</v>
      </c>
      <c r="AJ184" s="1">
        <f t="shared" si="99"/>
        <v>-0.60627094598111564</v>
      </c>
      <c r="AK184" s="1">
        <f t="shared" si="100"/>
        <v>0.41348494564643901</v>
      </c>
      <c r="AL184" s="1">
        <f t="shared" si="101"/>
        <v>2.3132971425001809</v>
      </c>
      <c r="AM184" s="1">
        <f t="shared" si="102"/>
        <v>2.2749431541386986</v>
      </c>
      <c r="AN184" s="1">
        <f t="shared" si="110"/>
        <v>1.7570735544812175</v>
      </c>
      <c r="AO184" s="1">
        <f t="shared" si="110"/>
        <v>1.7570738957126393</v>
      </c>
      <c r="AP184" s="1">
        <f t="shared" si="110"/>
        <v>1.7570706126067872</v>
      </c>
      <c r="AQ184" s="1">
        <f t="shared" si="110"/>
        <v>1.7571021981351165</v>
      </c>
      <c r="AR184" s="1">
        <f t="shared" si="110"/>
        <v>1.7567981057903783</v>
      </c>
      <c r="AS184" s="1">
        <f t="shared" si="110"/>
        <v>1.759705687184359</v>
      </c>
      <c r="AT184" s="1">
        <f t="shared" si="110"/>
        <v>1.7297680469195265</v>
      </c>
      <c r="AU184" s="1">
        <f t="shared" si="103"/>
        <v>1.205576703374992</v>
      </c>
    </row>
    <row r="185" spans="1:47" x14ac:dyDescent="0.2">
      <c r="A185" s="72" t="s">
        <v>158</v>
      </c>
      <c r="B185" s="74" t="s">
        <v>102</v>
      </c>
      <c r="C185" s="72">
        <v>45219.856200000002</v>
      </c>
      <c r="D185" s="72">
        <v>5.0000000000000001E-4</v>
      </c>
      <c r="E185" s="64">
        <f t="shared" si="86"/>
        <v>-9533.9813974591634</v>
      </c>
      <c r="F185" s="1">
        <f t="shared" si="105"/>
        <v>-9534</v>
      </c>
      <c r="G185" s="1">
        <f t="shared" si="87"/>
        <v>2.1319999999832362E-2</v>
      </c>
      <c r="J185" s="1">
        <f>G185</f>
        <v>2.1319999999832362E-2</v>
      </c>
      <c r="P185" s="1">
        <f t="shared" si="88"/>
        <v>2.1142745023021388E-2</v>
      </c>
      <c r="Q185" s="131">
        <f t="shared" si="89"/>
        <v>30201.356200000002</v>
      </c>
      <c r="S185" s="2">
        <v>1</v>
      </c>
      <c r="Z185" s="1">
        <f t="shared" si="90"/>
        <v>-9534</v>
      </c>
      <c r="AA185" s="1">
        <f t="shared" si="91"/>
        <v>1.9633067776517053E-2</v>
      </c>
      <c r="AB185" s="1">
        <f t="shared" si="92"/>
        <v>2.2829677246336697E-2</v>
      </c>
      <c r="AC185" s="1">
        <f t="shared" si="93"/>
        <v>1.7725497681097407E-4</v>
      </c>
      <c r="AD185" s="1">
        <f t="shared" si="94"/>
        <v>1.6869322233153093E-3</v>
      </c>
      <c r="AE185" s="1">
        <f t="shared" si="95"/>
        <v>2.8457403260595325E-6</v>
      </c>
      <c r="AF185" s="1">
        <f t="shared" si="96"/>
        <v>1.7725497681097407E-4</v>
      </c>
      <c r="AG185" s="2"/>
      <c r="AH185" s="1">
        <f t="shared" si="97"/>
        <v>-1.5096772465043357E-3</v>
      </c>
      <c r="AI185" s="1">
        <f t="shared" si="98"/>
        <v>0.62006998516631495</v>
      </c>
      <c r="AJ185" s="1">
        <f t="shared" si="99"/>
        <v>-0.60719561022086888</v>
      </c>
      <c r="AK185" s="1">
        <f t="shared" si="100"/>
        <v>0.41304327610870956</v>
      </c>
      <c r="AL185" s="1">
        <f t="shared" si="101"/>
        <v>2.3144603806474375</v>
      </c>
      <c r="AM185" s="1">
        <f t="shared" si="102"/>
        <v>2.278539624073074</v>
      </c>
      <c r="AN185" s="1">
        <f t="shared" si="110"/>
        <v>1.7586256566348044</v>
      </c>
      <c r="AO185" s="1">
        <f t="shared" si="110"/>
        <v>1.7586260065410473</v>
      </c>
      <c r="AP185" s="1">
        <f t="shared" si="110"/>
        <v>1.7586226674668965</v>
      </c>
      <c r="AQ185" s="1">
        <f t="shared" si="110"/>
        <v>1.7586545290867202</v>
      </c>
      <c r="AR185" s="1">
        <f t="shared" si="110"/>
        <v>1.7583502858592726</v>
      </c>
      <c r="AS185" s="1">
        <f t="shared" si="110"/>
        <v>1.7612358678438247</v>
      </c>
      <c r="AT185" s="1">
        <f t="shared" si="110"/>
        <v>1.7318249305203273</v>
      </c>
      <c r="AU185" s="1">
        <f t="shared" si="103"/>
        <v>1.2072907906570143</v>
      </c>
    </row>
    <row r="186" spans="1:47" x14ac:dyDescent="0.2">
      <c r="A186" s="38" t="s">
        <v>157</v>
      </c>
      <c r="B186" s="44" t="s">
        <v>102</v>
      </c>
      <c r="C186" s="63">
        <v>45554.510999999999</v>
      </c>
      <c r="D186" s="63" t="s">
        <v>82</v>
      </c>
      <c r="E186" s="64">
        <f t="shared" si="86"/>
        <v>-9241.9818860812538</v>
      </c>
      <c r="F186" s="1">
        <f t="shared" si="105"/>
        <v>-9242</v>
      </c>
      <c r="G186" s="1">
        <f t="shared" si="87"/>
        <v>2.0759999999427237E-2</v>
      </c>
      <c r="I186" s="1">
        <f t="shared" ref="I186:I197" si="111">G186</f>
        <v>2.0759999999427237E-2</v>
      </c>
      <c r="P186" s="1">
        <f t="shared" si="88"/>
        <v>2.1842448757348032E-2</v>
      </c>
      <c r="Q186" s="131">
        <f t="shared" si="89"/>
        <v>30536.010999999999</v>
      </c>
      <c r="S186" s="2">
        <v>0.1</v>
      </c>
      <c r="Z186" s="1">
        <f t="shared" si="90"/>
        <v>-9242</v>
      </c>
      <c r="AA186" s="1">
        <f t="shared" si="91"/>
        <v>1.8404848113448682E-2</v>
      </c>
      <c r="AB186" s="1">
        <f t="shared" si="92"/>
        <v>2.4197600643326586E-2</v>
      </c>
      <c r="AC186" s="1">
        <f t="shared" si="93"/>
        <v>-1.0824487579207953E-3</v>
      </c>
      <c r="AD186" s="1">
        <f t="shared" si="94"/>
        <v>2.3551518859785542E-3</v>
      </c>
      <c r="AE186" s="1">
        <f t="shared" si="95"/>
        <v>5.5467404060283411E-7</v>
      </c>
      <c r="AF186" s="1">
        <f t="shared" si="96"/>
        <v>-1.0824487579207953E-3</v>
      </c>
      <c r="AG186" s="2"/>
      <c r="AH186" s="1">
        <f t="shared" si="97"/>
        <v>-3.4376006438993486E-3</v>
      </c>
      <c r="AI186" s="1">
        <f t="shared" si="98"/>
        <v>0.57870330149375759</v>
      </c>
      <c r="AJ186" s="1">
        <f t="shared" si="99"/>
        <v>-0.68745776736751518</v>
      </c>
      <c r="AK186" s="1">
        <f t="shared" si="100"/>
        <v>0.37075686903667765</v>
      </c>
      <c r="AL186" s="1">
        <f t="shared" si="101"/>
        <v>2.4199167016852541</v>
      </c>
      <c r="AM186" s="1">
        <f t="shared" si="102"/>
        <v>2.6499904298361403</v>
      </c>
      <c r="AN186" s="1">
        <f t="shared" si="110"/>
        <v>1.9043956857227378</v>
      </c>
      <c r="AO186" s="1">
        <f t="shared" si="110"/>
        <v>1.904390573691138</v>
      </c>
      <c r="AP186" s="1">
        <f t="shared" si="110"/>
        <v>1.9044183913669419</v>
      </c>
      <c r="AQ186" s="1">
        <f t="shared" si="110"/>
        <v>1.9042669914646229</v>
      </c>
      <c r="AR186" s="1">
        <f t="shared" si="110"/>
        <v>1.9050901994327867</v>
      </c>
      <c r="AS186" s="1">
        <f t="shared" si="110"/>
        <v>1.9005903038675349</v>
      </c>
      <c r="AT186" s="1">
        <f t="shared" si="110"/>
        <v>1.9245158076412647</v>
      </c>
      <c r="AU186" s="1">
        <f t="shared" si="103"/>
        <v>1.3741286194405111</v>
      </c>
    </row>
    <row r="187" spans="1:47" x14ac:dyDescent="0.2">
      <c r="A187" s="38" t="s">
        <v>157</v>
      </c>
      <c r="B187" s="44" t="s">
        <v>102</v>
      </c>
      <c r="C187" s="63">
        <v>45554.517999999996</v>
      </c>
      <c r="D187" s="63" t="s">
        <v>82</v>
      </c>
      <c r="E187" s="64">
        <f t="shared" si="86"/>
        <v>-9241.9757783051828</v>
      </c>
      <c r="F187" s="1">
        <f t="shared" si="105"/>
        <v>-9242</v>
      </c>
      <c r="G187" s="1">
        <f t="shared" si="87"/>
        <v>2.7759999997215346E-2</v>
      </c>
      <c r="I187" s="1">
        <f t="shared" si="111"/>
        <v>2.7759999997215346E-2</v>
      </c>
      <c r="P187" s="1">
        <f t="shared" si="88"/>
        <v>2.1842448757348032E-2</v>
      </c>
      <c r="Q187" s="131">
        <f t="shared" si="89"/>
        <v>30536.017999999996</v>
      </c>
      <c r="S187" s="2">
        <v>0.1</v>
      </c>
      <c r="Z187" s="1">
        <f t="shared" si="90"/>
        <v>-9242</v>
      </c>
      <c r="AA187" s="1">
        <f t="shared" si="91"/>
        <v>1.8404848113448682E-2</v>
      </c>
      <c r="AB187" s="1">
        <f t="shared" si="92"/>
        <v>3.1197600641114695E-2</v>
      </c>
      <c r="AC187" s="1">
        <f t="shared" si="93"/>
        <v>5.9175512398673136E-3</v>
      </c>
      <c r="AD187" s="1">
        <f t="shared" si="94"/>
        <v>9.3551518837666631E-3</v>
      </c>
      <c r="AE187" s="1">
        <f t="shared" si="95"/>
        <v>8.751886676834294E-6</v>
      </c>
      <c r="AF187" s="1">
        <f t="shared" si="96"/>
        <v>5.9175512398673136E-3</v>
      </c>
      <c r="AG187" s="2"/>
      <c r="AH187" s="1">
        <f t="shared" si="97"/>
        <v>-3.4376006438993486E-3</v>
      </c>
      <c r="AI187" s="1">
        <f t="shared" si="98"/>
        <v>0.57870330149375759</v>
      </c>
      <c r="AJ187" s="1">
        <f t="shared" si="99"/>
        <v>-0.68745776736751518</v>
      </c>
      <c r="AK187" s="1">
        <f t="shared" si="100"/>
        <v>0.37075686903667765</v>
      </c>
      <c r="AL187" s="1">
        <f t="shared" si="101"/>
        <v>2.4199167016852541</v>
      </c>
      <c r="AM187" s="1">
        <f t="shared" si="102"/>
        <v>2.6499904298361403</v>
      </c>
      <c r="AN187" s="1">
        <f t="shared" si="110"/>
        <v>1.9043956857227378</v>
      </c>
      <c r="AO187" s="1">
        <f t="shared" si="110"/>
        <v>1.904390573691138</v>
      </c>
      <c r="AP187" s="1">
        <f t="shared" si="110"/>
        <v>1.9044183913669419</v>
      </c>
      <c r="AQ187" s="1">
        <f t="shared" si="110"/>
        <v>1.9042669914646229</v>
      </c>
      <c r="AR187" s="1">
        <f t="shared" si="110"/>
        <v>1.9050901994327867</v>
      </c>
      <c r="AS187" s="1">
        <f t="shared" si="110"/>
        <v>1.9005903038675349</v>
      </c>
      <c r="AT187" s="1">
        <f t="shared" si="110"/>
        <v>1.9245158076412647</v>
      </c>
      <c r="AU187" s="1">
        <f t="shared" si="103"/>
        <v>1.3741286194405111</v>
      </c>
    </row>
    <row r="188" spans="1:47" x14ac:dyDescent="0.2">
      <c r="A188" s="38" t="s">
        <v>157</v>
      </c>
      <c r="B188" s="44" t="s">
        <v>102</v>
      </c>
      <c r="C188" s="63">
        <v>45554.52</v>
      </c>
      <c r="D188" s="63" t="s">
        <v>82</v>
      </c>
      <c r="E188" s="64">
        <f t="shared" si="86"/>
        <v>-9241.9740332263063</v>
      </c>
      <c r="F188" s="1">
        <f t="shared" si="105"/>
        <v>-9242</v>
      </c>
      <c r="G188" s="1">
        <f t="shared" si="87"/>
        <v>2.9759999997622799E-2</v>
      </c>
      <c r="I188" s="1">
        <f t="shared" si="111"/>
        <v>2.9759999997622799E-2</v>
      </c>
      <c r="P188" s="1">
        <f t="shared" si="88"/>
        <v>2.1842448757348032E-2</v>
      </c>
      <c r="Q188" s="131">
        <f t="shared" si="89"/>
        <v>30536.019999999997</v>
      </c>
      <c r="S188" s="2">
        <v>0.1</v>
      </c>
      <c r="Z188" s="1">
        <f t="shared" si="90"/>
        <v>-9242</v>
      </c>
      <c r="AA188" s="1">
        <f t="shared" si="91"/>
        <v>1.8404848113448682E-2</v>
      </c>
      <c r="AB188" s="1">
        <f t="shared" si="92"/>
        <v>3.3197600641522149E-2</v>
      </c>
      <c r="AC188" s="1">
        <f t="shared" si="93"/>
        <v>7.9175512402747672E-3</v>
      </c>
      <c r="AD188" s="1">
        <f t="shared" si="94"/>
        <v>1.1355151884174117E-2</v>
      </c>
      <c r="AE188" s="1">
        <f t="shared" si="95"/>
        <v>1.2893947431266301E-5</v>
      </c>
      <c r="AF188" s="1">
        <f t="shared" si="96"/>
        <v>7.9175512402747672E-3</v>
      </c>
      <c r="AG188" s="2"/>
      <c r="AH188" s="1">
        <f t="shared" si="97"/>
        <v>-3.4376006438993486E-3</v>
      </c>
      <c r="AI188" s="1">
        <f t="shared" si="98"/>
        <v>0.57870330149375759</v>
      </c>
      <c r="AJ188" s="1">
        <f t="shared" si="99"/>
        <v>-0.68745776736751518</v>
      </c>
      <c r="AK188" s="1">
        <f t="shared" si="100"/>
        <v>0.37075686903667765</v>
      </c>
      <c r="AL188" s="1">
        <f t="shared" si="101"/>
        <v>2.4199167016852541</v>
      </c>
      <c r="AM188" s="1">
        <f t="shared" si="102"/>
        <v>2.6499904298361403</v>
      </c>
      <c r="AN188" s="1">
        <f t="shared" si="110"/>
        <v>1.9043956857227378</v>
      </c>
      <c r="AO188" s="1">
        <f t="shared" si="110"/>
        <v>1.904390573691138</v>
      </c>
      <c r="AP188" s="1">
        <f t="shared" si="110"/>
        <v>1.9044183913669419</v>
      </c>
      <c r="AQ188" s="1">
        <f t="shared" si="110"/>
        <v>1.9042669914646229</v>
      </c>
      <c r="AR188" s="1">
        <f t="shared" si="110"/>
        <v>1.9050901994327867</v>
      </c>
      <c r="AS188" s="1">
        <f t="shared" si="110"/>
        <v>1.9005903038675349</v>
      </c>
      <c r="AT188" s="1">
        <f t="shared" si="110"/>
        <v>1.9245158076412647</v>
      </c>
      <c r="AU188" s="1">
        <f t="shared" si="103"/>
        <v>1.3741286194405111</v>
      </c>
    </row>
    <row r="189" spans="1:47" x14ac:dyDescent="0.2">
      <c r="A189" s="38" t="s">
        <v>157</v>
      </c>
      <c r="B189" s="44" t="s">
        <v>102</v>
      </c>
      <c r="C189" s="63">
        <v>45554.521000000001</v>
      </c>
      <c r="D189" s="63" t="s">
        <v>82</v>
      </c>
      <c r="E189" s="64">
        <f t="shared" si="86"/>
        <v>-9241.9731606868627</v>
      </c>
      <c r="F189" s="1">
        <f t="shared" si="105"/>
        <v>-9242</v>
      </c>
      <c r="G189" s="1">
        <f t="shared" si="87"/>
        <v>3.0760000001464505E-2</v>
      </c>
      <c r="I189" s="1">
        <f t="shared" si="111"/>
        <v>3.0760000001464505E-2</v>
      </c>
      <c r="P189" s="1">
        <f t="shared" si="88"/>
        <v>2.1842448757348032E-2</v>
      </c>
      <c r="Q189" s="131">
        <f t="shared" si="89"/>
        <v>30536.021000000001</v>
      </c>
      <c r="S189" s="2">
        <v>0.1</v>
      </c>
      <c r="Z189" s="1">
        <f t="shared" si="90"/>
        <v>-9242</v>
      </c>
      <c r="AA189" s="1">
        <f t="shared" si="91"/>
        <v>1.8404848113448682E-2</v>
      </c>
      <c r="AB189" s="1">
        <f t="shared" si="92"/>
        <v>3.4197600645363854E-2</v>
      </c>
      <c r="AC189" s="1">
        <f t="shared" si="93"/>
        <v>8.9175512441164728E-3</v>
      </c>
      <c r="AD189" s="1">
        <f t="shared" si="94"/>
        <v>1.2355151888015822E-2</v>
      </c>
      <c r="AE189" s="1">
        <f t="shared" si="95"/>
        <v>1.5264977817594094E-5</v>
      </c>
      <c r="AF189" s="1">
        <f t="shared" si="96"/>
        <v>8.9175512441164728E-3</v>
      </c>
      <c r="AG189" s="2"/>
      <c r="AH189" s="1">
        <f t="shared" si="97"/>
        <v>-3.4376006438993486E-3</v>
      </c>
      <c r="AI189" s="1">
        <f t="shared" si="98"/>
        <v>0.57870330149375759</v>
      </c>
      <c r="AJ189" s="1">
        <f t="shared" si="99"/>
        <v>-0.68745776736751518</v>
      </c>
      <c r="AK189" s="1">
        <f t="shared" si="100"/>
        <v>0.37075686903667765</v>
      </c>
      <c r="AL189" s="1">
        <f t="shared" si="101"/>
        <v>2.4199167016852541</v>
      </c>
      <c r="AM189" s="1">
        <f t="shared" si="102"/>
        <v>2.6499904298361403</v>
      </c>
      <c r="AN189" s="1">
        <f t="shared" si="110"/>
        <v>1.9043956857227378</v>
      </c>
      <c r="AO189" s="1">
        <f t="shared" si="110"/>
        <v>1.904390573691138</v>
      </c>
      <c r="AP189" s="1">
        <f t="shared" si="110"/>
        <v>1.9044183913669419</v>
      </c>
      <c r="AQ189" s="1">
        <f t="shared" si="110"/>
        <v>1.9042669914646229</v>
      </c>
      <c r="AR189" s="1">
        <f t="shared" si="110"/>
        <v>1.9050901994327867</v>
      </c>
      <c r="AS189" s="1">
        <f t="shared" si="110"/>
        <v>1.9005903038675349</v>
      </c>
      <c r="AT189" s="1">
        <f t="shared" si="110"/>
        <v>1.9245158076412647</v>
      </c>
      <c r="AU189" s="1">
        <f t="shared" si="103"/>
        <v>1.3741286194405111</v>
      </c>
    </row>
    <row r="190" spans="1:47" x14ac:dyDescent="0.2">
      <c r="A190" s="38" t="s">
        <v>157</v>
      </c>
      <c r="B190" s="44" t="s">
        <v>102</v>
      </c>
      <c r="C190" s="63">
        <v>45554.521999999997</v>
      </c>
      <c r="D190" s="63" t="s">
        <v>82</v>
      </c>
      <c r="E190" s="64">
        <f t="shared" si="86"/>
        <v>-9241.9722881474281</v>
      </c>
      <c r="F190" s="1">
        <f t="shared" si="105"/>
        <v>-9242</v>
      </c>
      <c r="G190" s="1">
        <f t="shared" si="87"/>
        <v>3.1759999998030253E-2</v>
      </c>
      <c r="I190" s="1">
        <f t="shared" si="111"/>
        <v>3.1759999998030253E-2</v>
      </c>
      <c r="P190" s="1">
        <f t="shared" si="88"/>
        <v>2.1842448757348032E-2</v>
      </c>
      <c r="Q190" s="131">
        <f t="shared" si="89"/>
        <v>30536.021999999997</v>
      </c>
      <c r="S190" s="2">
        <v>0.1</v>
      </c>
      <c r="Z190" s="1">
        <f t="shared" si="90"/>
        <v>-9242</v>
      </c>
      <c r="AA190" s="1">
        <f t="shared" si="91"/>
        <v>1.8404848113448682E-2</v>
      </c>
      <c r="AB190" s="1">
        <f t="shared" si="92"/>
        <v>3.5197600641929602E-2</v>
      </c>
      <c r="AC190" s="1">
        <f t="shared" si="93"/>
        <v>9.9175512406822208E-3</v>
      </c>
      <c r="AD190" s="1">
        <f t="shared" si="94"/>
        <v>1.335515188458157E-2</v>
      </c>
      <c r="AE190" s="1">
        <f t="shared" si="95"/>
        <v>1.7836008186024266E-5</v>
      </c>
      <c r="AF190" s="1">
        <f t="shared" si="96"/>
        <v>9.9175512406822208E-3</v>
      </c>
      <c r="AG190" s="2"/>
      <c r="AH190" s="1">
        <f t="shared" si="97"/>
        <v>-3.4376006438993486E-3</v>
      </c>
      <c r="AI190" s="1">
        <f t="shared" si="98"/>
        <v>0.57870330149375759</v>
      </c>
      <c r="AJ190" s="1">
        <f t="shared" si="99"/>
        <v>-0.68745776736751518</v>
      </c>
      <c r="AK190" s="1">
        <f t="shared" si="100"/>
        <v>0.37075686903667765</v>
      </c>
      <c r="AL190" s="1">
        <f t="shared" si="101"/>
        <v>2.4199167016852541</v>
      </c>
      <c r="AM190" s="1">
        <f t="shared" si="102"/>
        <v>2.6499904298361403</v>
      </c>
      <c r="AN190" s="1">
        <f t="shared" si="110"/>
        <v>1.9043956857227378</v>
      </c>
      <c r="AO190" s="1">
        <f t="shared" si="110"/>
        <v>1.904390573691138</v>
      </c>
      <c r="AP190" s="1">
        <f t="shared" si="110"/>
        <v>1.9044183913669419</v>
      </c>
      <c r="AQ190" s="1">
        <f t="shared" si="110"/>
        <v>1.9042669914646229</v>
      </c>
      <c r="AR190" s="1">
        <f t="shared" si="110"/>
        <v>1.9050901994327867</v>
      </c>
      <c r="AS190" s="1">
        <f t="shared" si="110"/>
        <v>1.9005903038675349</v>
      </c>
      <c r="AT190" s="1">
        <f t="shared" si="110"/>
        <v>1.9245158076412647</v>
      </c>
      <c r="AU190" s="1">
        <f t="shared" si="103"/>
        <v>1.3741286194405111</v>
      </c>
    </row>
    <row r="191" spans="1:47" x14ac:dyDescent="0.2">
      <c r="A191" s="38" t="s">
        <v>157</v>
      </c>
      <c r="B191" s="44" t="s">
        <v>102</v>
      </c>
      <c r="C191" s="63">
        <v>45554.525000000001</v>
      </c>
      <c r="D191" s="63" t="s">
        <v>82</v>
      </c>
      <c r="E191" s="64">
        <f t="shared" si="86"/>
        <v>-9241.969670529108</v>
      </c>
      <c r="F191" s="1">
        <f t="shared" si="105"/>
        <v>-9242</v>
      </c>
      <c r="G191" s="1">
        <f t="shared" si="87"/>
        <v>3.4760000002279412E-2</v>
      </c>
      <c r="I191" s="1">
        <f t="shared" si="111"/>
        <v>3.4760000002279412E-2</v>
      </c>
      <c r="P191" s="1">
        <f t="shared" si="88"/>
        <v>2.1842448757348032E-2</v>
      </c>
      <c r="Q191" s="131">
        <f t="shared" si="89"/>
        <v>30536.025000000001</v>
      </c>
      <c r="S191" s="2">
        <v>0.1</v>
      </c>
      <c r="Z191" s="1">
        <f t="shared" si="90"/>
        <v>-9242</v>
      </c>
      <c r="AA191" s="1">
        <f t="shared" si="91"/>
        <v>1.8404848113448682E-2</v>
      </c>
      <c r="AB191" s="1">
        <f t="shared" si="92"/>
        <v>3.8197600646178761E-2</v>
      </c>
      <c r="AC191" s="1">
        <f t="shared" si="93"/>
        <v>1.291755124493138E-2</v>
      </c>
      <c r="AD191" s="1">
        <f t="shared" si="94"/>
        <v>1.635515188883073E-2</v>
      </c>
      <c r="AE191" s="1">
        <f t="shared" si="95"/>
        <v>2.674909933067234E-5</v>
      </c>
      <c r="AF191" s="1">
        <f t="shared" si="96"/>
        <v>1.291755124493138E-2</v>
      </c>
      <c r="AG191" s="2"/>
      <c r="AH191" s="1">
        <f t="shared" si="97"/>
        <v>-3.4376006438993486E-3</v>
      </c>
      <c r="AI191" s="1">
        <f t="shared" si="98"/>
        <v>0.57870330149375759</v>
      </c>
      <c r="AJ191" s="1">
        <f t="shared" si="99"/>
        <v>-0.68745776736751518</v>
      </c>
      <c r="AK191" s="1">
        <f t="shared" si="100"/>
        <v>0.37075686903667765</v>
      </c>
      <c r="AL191" s="1">
        <f t="shared" si="101"/>
        <v>2.4199167016852541</v>
      </c>
      <c r="AM191" s="1">
        <f t="shared" si="102"/>
        <v>2.6499904298361403</v>
      </c>
      <c r="AN191" s="1">
        <f t="shared" ref="AN191:AT200" si="112">$AU191+$AB$7*SIN(AO191)</f>
        <v>1.9043956857227378</v>
      </c>
      <c r="AO191" s="1">
        <f t="shared" si="112"/>
        <v>1.904390573691138</v>
      </c>
      <c r="AP191" s="1">
        <f t="shared" si="112"/>
        <v>1.9044183913669419</v>
      </c>
      <c r="AQ191" s="1">
        <f t="shared" si="112"/>
        <v>1.9042669914646229</v>
      </c>
      <c r="AR191" s="1">
        <f t="shared" si="112"/>
        <v>1.9050901994327867</v>
      </c>
      <c r="AS191" s="1">
        <f t="shared" si="112"/>
        <v>1.9005903038675349</v>
      </c>
      <c r="AT191" s="1">
        <f t="shared" si="112"/>
        <v>1.9245158076412647</v>
      </c>
      <c r="AU191" s="1">
        <f t="shared" si="103"/>
        <v>1.3741286194405111</v>
      </c>
    </row>
    <row r="192" spans="1:47" x14ac:dyDescent="0.2">
      <c r="A192" s="38" t="s">
        <v>157</v>
      </c>
      <c r="B192" s="44" t="s">
        <v>102</v>
      </c>
      <c r="C192" s="63">
        <v>45554.527000000002</v>
      </c>
      <c r="D192" s="38" t="s">
        <v>82</v>
      </c>
      <c r="E192" s="64">
        <f t="shared" si="86"/>
        <v>-9241.9679254502298</v>
      </c>
      <c r="F192" s="1">
        <f t="shared" si="105"/>
        <v>-9242</v>
      </c>
      <c r="G192" s="1">
        <f t="shared" si="87"/>
        <v>3.6760000002686866E-2</v>
      </c>
      <c r="I192" s="1">
        <f t="shared" si="111"/>
        <v>3.6760000002686866E-2</v>
      </c>
      <c r="P192" s="1">
        <f t="shared" si="88"/>
        <v>2.1842448757348032E-2</v>
      </c>
      <c r="Q192" s="131">
        <f t="shared" si="89"/>
        <v>30536.027000000002</v>
      </c>
      <c r="S192" s="2">
        <v>0.1</v>
      </c>
      <c r="Z192" s="1">
        <f t="shared" si="90"/>
        <v>-9242</v>
      </c>
      <c r="AA192" s="1">
        <f t="shared" si="91"/>
        <v>1.8404848113448682E-2</v>
      </c>
      <c r="AB192" s="1">
        <f t="shared" si="92"/>
        <v>4.0197600646586215E-2</v>
      </c>
      <c r="AC192" s="1">
        <f t="shared" si="93"/>
        <v>1.4917551245338834E-2</v>
      </c>
      <c r="AD192" s="1">
        <f t="shared" si="94"/>
        <v>1.8355151889238183E-2</v>
      </c>
      <c r="AE192" s="1">
        <f t="shared" si="95"/>
        <v>3.3691160087700406E-5</v>
      </c>
      <c r="AF192" s="1">
        <f t="shared" si="96"/>
        <v>1.4917551245338834E-2</v>
      </c>
      <c r="AG192" s="2"/>
      <c r="AH192" s="1">
        <f t="shared" si="97"/>
        <v>-3.4376006438993486E-3</v>
      </c>
      <c r="AI192" s="1">
        <f t="shared" si="98"/>
        <v>0.57870330149375759</v>
      </c>
      <c r="AJ192" s="1">
        <f t="shared" si="99"/>
        <v>-0.68745776736751518</v>
      </c>
      <c r="AK192" s="1">
        <f t="shared" si="100"/>
        <v>0.37075686903667765</v>
      </c>
      <c r="AL192" s="1">
        <f t="shared" si="101"/>
        <v>2.4199167016852541</v>
      </c>
      <c r="AM192" s="1">
        <f t="shared" si="102"/>
        <v>2.6499904298361403</v>
      </c>
      <c r="AN192" s="1">
        <f t="shared" si="112"/>
        <v>1.9043956857227378</v>
      </c>
      <c r="AO192" s="1">
        <f t="shared" si="112"/>
        <v>1.904390573691138</v>
      </c>
      <c r="AP192" s="1">
        <f t="shared" si="112"/>
        <v>1.9044183913669419</v>
      </c>
      <c r="AQ192" s="1">
        <f t="shared" si="112"/>
        <v>1.9042669914646229</v>
      </c>
      <c r="AR192" s="1">
        <f t="shared" si="112"/>
        <v>1.9050901994327867</v>
      </c>
      <c r="AS192" s="1">
        <f t="shared" si="112"/>
        <v>1.9005903038675349</v>
      </c>
      <c r="AT192" s="1">
        <f t="shared" si="112"/>
        <v>1.9245158076412647</v>
      </c>
      <c r="AU192" s="1">
        <f t="shared" si="103"/>
        <v>1.3741286194405111</v>
      </c>
    </row>
    <row r="193" spans="1:47" x14ac:dyDescent="0.2">
      <c r="A193" s="38" t="s">
        <v>157</v>
      </c>
      <c r="B193" s="44" t="s">
        <v>102</v>
      </c>
      <c r="C193" s="63">
        <v>45562.527999999998</v>
      </c>
      <c r="D193" s="38" t="s">
        <v>82</v>
      </c>
      <c r="E193" s="64">
        <f t="shared" si="86"/>
        <v>-9234.9867374005335</v>
      </c>
      <c r="F193" s="1">
        <f t="shared" si="105"/>
        <v>-9235</v>
      </c>
      <c r="G193" s="1">
        <f t="shared" si="87"/>
        <v>1.5200000001641456E-2</v>
      </c>
      <c r="I193" s="1">
        <f t="shared" si="111"/>
        <v>1.5200000001641456E-2</v>
      </c>
      <c r="P193" s="1">
        <f t="shared" si="88"/>
        <v>2.1857956524055012E-2</v>
      </c>
      <c r="Q193" s="131">
        <f t="shared" si="89"/>
        <v>30544.027999999998</v>
      </c>
      <c r="S193" s="2">
        <v>0.1</v>
      </c>
      <c r="Z193" s="1">
        <f t="shared" si="90"/>
        <v>-9235</v>
      </c>
      <c r="AA193" s="1">
        <f t="shared" si="91"/>
        <v>1.8376411514257257E-2</v>
      </c>
      <c r="AB193" s="1">
        <f t="shared" si="92"/>
        <v>1.8681545011439211E-2</v>
      </c>
      <c r="AC193" s="1">
        <f t="shared" si="93"/>
        <v>-6.6579565224135565E-3</v>
      </c>
      <c r="AD193" s="1">
        <f t="shared" si="94"/>
        <v>-3.176411512615801E-3</v>
      </c>
      <c r="AE193" s="1">
        <f t="shared" si="95"/>
        <v>1.0089590097478203E-6</v>
      </c>
      <c r="AF193" s="1">
        <f t="shared" si="96"/>
        <v>-6.6579565224135565E-3</v>
      </c>
      <c r="AG193" s="2"/>
      <c r="AH193" s="1">
        <f t="shared" si="97"/>
        <v>-3.4815450097977559E-3</v>
      </c>
      <c r="AI193" s="1">
        <f t="shared" si="98"/>
        <v>0.57782992411840284</v>
      </c>
      <c r="AJ193" s="1">
        <f t="shared" si="99"/>
        <v>-0.68916888878421279</v>
      </c>
      <c r="AK193" s="1">
        <f t="shared" si="100"/>
        <v>0.36976207369099706</v>
      </c>
      <c r="AL193" s="1">
        <f t="shared" si="101"/>
        <v>2.4222755258016986</v>
      </c>
      <c r="AM193" s="1">
        <f t="shared" si="102"/>
        <v>2.6594818724982314</v>
      </c>
      <c r="AN193" s="1">
        <f t="shared" si="112"/>
        <v>1.9077718868455751</v>
      </c>
      <c r="AO193" s="1">
        <f t="shared" si="112"/>
        <v>1.9077662252981442</v>
      </c>
      <c r="AP193" s="1">
        <f t="shared" si="112"/>
        <v>1.9077967360922674</v>
      </c>
      <c r="AQ193" s="1">
        <f t="shared" si="112"/>
        <v>1.9076322781306208</v>
      </c>
      <c r="AR193" s="1">
        <f t="shared" si="112"/>
        <v>1.9085178208966758</v>
      </c>
      <c r="AS193" s="1">
        <f t="shared" si="112"/>
        <v>1.9037227720904011</v>
      </c>
      <c r="AT193" s="1">
        <f t="shared" si="112"/>
        <v>1.9289495341110114</v>
      </c>
      <c r="AU193" s="1">
        <f t="shared" si="103"/>
        <v>1.3781281564318961</v>
      </c>
    </row>
    <row r="194" spans="1:47" x14ac:dyDescent="0.2">
      <c r="A194" s="38" t="s">
        <v>157</v>
      </c>
      <c r="B194" s="44" t="s">
        <v>102</v>
      </c>
      <c r="C194" s="63">
        <v>45562.542000000001</v>
      </c>
      <c r="D194" s="38" t="s">
        <v>82</v>
      </c>
      <c r="E194" s="64">
        <f t="shared" si="86"/>
        <v>-9234.9745218483877</v>
      </c>
      <c r="F194" s="1">
        <f t="shared" si="105"/>
        <v>-9235</v>
      </c>
      <c r="G194" s="1">
        <f t="shared" si="87"/>
        <v>2.9200000004493631E-2</v>
      </c>
      <c r="I194" s="1">
        <f t="shared" si="111"/>
        <v>2.9200000004493631E-2</v>
      </c>
      <c r="P194" s="1">
        <f t="shared" si="88"/>
        <v>2.1857956524055012E-2</v>
      </c>
      <c r="Q194" s="131">
        <f t="shared" si="89"/>
        <v>30544.042000000001</v>
      </c>
      <c r="S194" s="2">
        <v>0.1</v>
      </c>
      <c r="Z194" s="1">
        <f t="shared" si="90"/>
        <v>-9235</v>
      </c>
      <c r="AA194" s="1">
        <f t="shared" si="91"/>
        <v>1.8376411514257257E-2</v>
      </c>
      <c r="AB194" s="1">
        <f t="shared" si="92"/>
        <v>3.2681545014291387E-2</v>
      </c>
      <c r="AC194" s="1">
        <f t="shared" si="93"/>
        <v>7.3420434804386189E-3</v>
      </c>
      <c r="AD194" s="1">
        <f t="shared" si="94"/>
        <v>1.0823588490236374E-2</v>
      </c>
      <c r="AE194" s="1">
        <f t="shared" si="95"/>
        <v>1.1715006780597733E-5</v>
      </c>
      <c r="AF194" s="1">
        <f t="shared" si="96"/>
        <v>7.3420434804386189E-3</v>
      </c>
      <c r="AG194" s="2"/>
      <c r="AH194" s="1">
        <f t="shared" si="97"/>
        <v>-3.4815450097977559E-3</v>
      </c>
      <c r="AI194" s="1">
        <f t="shared" si="98"/>
        <v>0.57782992411840284</v>
      </c>
      <c r="AJ194" s="1">
        <f t="shared" si="99"/>
        <v>-0.68916888878421279</v>
      </c>
      <c r="AK194" s="1">
        <f t="shared" si="100"/>
        <v>0.36976207369099706</v>
      </c>
      <c r="AL194" s="1">
        <f t="shared" si="101"/>
        <v>2.4222755258016986</v>
      </c>
      <c r="AM194" s="1">
        <f t="shared" si="102"/>
        <v>2.6594818724982314</v>
      </c>
      <c r="AN194" s="1">
        <f t="shared" si="112"/>
        <v>1.9077718868455751</v>
      </c>
      <c r="AO194" s="1">
        <f t="shared" si="112"/>
        <v>1.9077662252981442</v>
      </c>
      <c r="AP194" s="1">
        <f t="shared" si="112"/>
        <v>1.9077967360922674</v>
      </c>
      <c r="AQ194" s="1">
        <f t="shared" si="112"/>
        <v>1.9076322781306208</v>
      </c>
      <c r="AR194" s="1">
        <f t="shared" si="112"/>
        <v>1.9085178208966758</v>
      </c>
      <c r="AS194" s="1">
        <f t="shared" si="112"/>
        <v>1.9037227720904011</v>
      </c>
      <c r="AT194" s="1">
        <f t="shared" si="112"/>
        <v>1.9289495341110114</v>
      </c>
      <c r="AU194" s="1">
        <f t="shared" si="103"/>
        <v>1.3781281564318961</v>
      </c>
    </row>
    <row r="195" spans="1:47" x14ac:dyDescent="0.2">
      <c r="A195" s="38" t="s">
        <v>159</v>
      </c>
      <c r="B195" s="44" t="s">
        <v>102</v>
      </c>
      <c r="C195" s="63">
        <v>45577.423999999999</v>
      </c>
      <c r="D195" s="38" t="s">
        <v>82</v>
      </c>
      <c r="E195" s="64">
        <f t="shared" si="86"/>
        <v>-9221.9893899204253</v>
      </c>
      <c r="F195" s="1">
        <f t="shared" si="105"/>
        <v>-9222</v>
      </c>
      <c r="G195" s="1">
        <f t="shared" si="87"/>
        <v>1.2159999998402782E-2</v>
      </c>
      <c r="I195" s="1">
        <f t="shared" si="111"/>
        <v>1.2159999998402782E-2</v>
      </c>
      <c r="P195" s="1">
        <f t="shared" si="88"/>
        <v>2.1886599400988964E-2</v>
      </c>
      <c r="Q195" s="131">
        <f t="shared" si="89"/>
        <v>30558.923999999999</v>
      </c>
      <c r="S195" s="2">
        <v>0.1</v>
      </c>
      <c r="Z195" s="1">
        <f t="shared" si="90"/>
        <v>-9222</v>
      </c>
      <c r="AA195" s="1">
        <f t="shared" si="91"/>
        <v>1.8323723746691896E-2</v>
      </c>
      <c r="AB195" s="1">
        <f t="shared" si="92"/>
        <v>1.572287565269985E-2</v>
      </c>
      <c r="AC195" s="1">
        <f t="shared" si="93"/>
        <v>-9.7265994025861821E-3</v>
      </c>
      <c r="AD195" s="1">
        <f t="shared" si="94"/>
        <v>-6.1637237482891141E-3</v>
      </c>
      <c r="AE195" s="1">
        <f t="shared" si="95"/>
        <v>3.799149044522321E-6</v>
      </c>
      <c r="AF195" s="1">
        <f t="shared" si="96"/>
        <v>-9.7265994025861821E-3</v>
      </c>
      <c r="AG195" s="2"/>
      <c r="AH195" s="1">
        <f t="shared" si="97"/>
        <v>-3.5628756542970693E-3</v>
      </c>
      <c r="AI195" s="1">
        <f t="shared" si="98"/>
        <v>0.57622108358819024</v>
      </c>
      <c r="AJ195" s="1">
        <f t="shared" si="99"/>
        <v>-0.69232295195873739</v>
      </c>
      <c r="AK195" s="1">
        <f t="shared" si="100"/>
        <v>0.367917102232245</v>
      </c>
      <c r="AL195" s="1">
        <f t="shared" si="101"/>
        <v>2.426637416531146</v>
      </c>
      <c r="AM195" s="1">
        <f t="shared" si="102"/>
        <v>2.6771910483982082</v>
      </c>
      <c r="AN195" s="1">
        <f t="shared" si="112"/>
        <v>1.9140285273014661</v>
      </c>
      <c r="AO195" s="1">
        <f t="shared" si="112"/>
        <v>1.9140217418839172</v>
      </c>
      <c r="AP195" s="1">
        <f t="shared" si="112"/>
        <v>1.9140576683149406</v>
      </c>
      <c r="AQ195" s="1">
        <f t="shared" si="112"/>
        <v>1.9138674092502042</v>
      </c>
      <c r="AR195" s="1">
        <f t="shared" si="112"/>
        <v>1.9148738331939226</v>
      </c>
      <c r="AS195" s="1">
        <f t="shared" si="112"/>
        <v>1.9095175151767334</v>
      </c>
      <c r="AT195" s="1">
        <f t="shared" si="112"/>
        <v>1.9371602160315193</v>
      </c>
      <c r="AU195" s="1">
        <f t="shared" si="103"/>
        <v>1.3855558679873259</v>
      </c>
    </row>
    <row r="196" spans="1:47" x14ac:dyDescent="0.2">
      <c r="A196" s="38" t="s">
        <v>160</v>
      </c>
      <c r="B196" s="44" t="s">
        <v>102</v>
      </c>
      <c r="C196" s="63">
        <v>45577.427000000003</v>
      </c>
      <c r="D196" s="38" t="s">
        <v>82</v>
      </c>
      <c r="E196" s="64">
        <f t="shared" si="86"/>
        <v>-9221.9867723021052</v>
      </c>
      <c r="F196" s="1">
        <f t="shared" si="105"/>
        <v>-9222</v>
      </c>
      <c r="G196" s="1">
        <f t="shared" si="87"/>
        <v>1.5160000002651941E-2</v>
      </c>
      <c r="I196" s="1">
        <f t="shared" si="111"/>
        <v>1.5160000002651941E-2</v>
      </c>
      <c r="P196" s="1">
        <f t="shared" si="88"/>
        <v>2.1886599400988964E-2</v>
      </c>
      <c r="Q196" s="131">
        <f t="shared" si="89"/>
        <v>30558.927000000003</v>
      </c>
      <c r="S196" s="2">
        <v>0.1</v>
      </c>
      <c r="Z196" s="1">
        <f t="shared" si="90"/>
        <v>-9222</v>
      </c>
      <c r="AA196" s="1">
        <f t="shared" si="91"/>
        <v>1.8323723746691896E-2</v>
      </c>
      <c r="AB196" s="1">
        <f t="shared" si="92"/>
        <v>1.8722875656949009E-2</v>
      </c>
      <c r="AC196" s="1">
        <f t="shared" si="93"/>
        <v>-6.7265993983370229E-3</v>
      </c>
      <c r="AD196" s="1">
        <f t="shared" si="94"/>
        <v>-3.1637237440399549E-3</v>
      </c>
      <c r="AE196" s="1">
        <f t="shared" si="95"/>
        <v>1.000914792860219E-6</v>
      </c>
      <c r="AF196" s="1">
        <f t="shared" si="96"/>
        <v>-6.7265993983370229E-3</v>
      </c>
      <c r="AG196" s="2"/>
      <c r="AH196" s="1">
        <f t="shared" si="97"/>
        <v>-3.5628756542970693E-3</v>
      </c>
      <c r="AI196" s="1">
        <f t="shared" si="98"/>
        <v>0.57622108358819024</v>
      </c>
      <c r="AJ196" s="1">
        <f t="shared" si="99"/>
        <v>-0.69232295195873739</v>
      </c>
      <c r="AK196" s="1">
        <f t="shared" si="100"/>
        <v>0.367917102232245</v>
      </c>
      <c r="AL196" s="1">
        <f t="shared" si="101"/>
        <v>2.426637416531146</v>
      </c>
      <c r="AM196" s="1">
        <f t="shared" si="102"/>
        <v>2.6771910483982082</v>
      </c>
      <c r="AN196" s="1">
        <f t="shared" si="112"/>
        <v>1.9140285273014661</v>
      </c>
      <c r="AO196" s="1">
        <f t="shared" si="112"/>
        <v>1.9140217418839172</v>
      </c>
      <c r="AP196" s="1">
        <f t="shared" si="112"/>
        <v>1.9140576683149406</v>
      </c>
      <c r="AQ196" s="1">
        <f t="shared" si="112"/>
        <v>1.9138674092502042</v>
      </c>
      <c r="AR196" s="1">
        <f t="shared" si="112"/>
        <v>1.9148738331939226</v>
      </c>
      <c r="AS196" s="1">
        <f t="shared" si="112"/>
        <v>1.9095175151767334</v>
      </c>
      <c r="AT196" s="1">
        <f t="shared" si="112"/>
        <v>1.9371602160315193</v>
      </c>
      <c r="AU196" s="1">
        <f t="shared" si="103"/>
        <v>1.3855558679873259</v>
      </c>
    </row>
    <row r="197" spans="1:47" x14ac:dyDescent="0.2">
      <c r="A197" s="38" t="s">
        <v>157</v>
      </c>
      <c r="B197" s="44" t="s">
        <v>102</v>
      </c>
      <c r="C197" s="63">
        <v>45609.508000000002</v>
      </c>
      <c r="D197" s="38" t="s">
        <v>82</v>
      </c>
      <c r="E197" s="64">
        <f t="shared" si="86"/>
        <v>-9193.9948345665216</v>
      </c>
      <c r="F197" s="1">
        <f t="shared" si="105"/>
        <v>-9194</v>
      </c>
      <c r="G197" s="1">
        <f t="shared" si="87"/>
        <v>5.9200000032433309E-3</v>
      </c>
      <c r="I197" s="1">
        <f t="shared" si="111"/>
        <v>5.9200000032433309E-3</v>
      </c>
      <c r="P197" s="1">
        <f t="shared" si="88"/>
        <v>2.1947597382465212E-2</v>
      </c>
      <c r="Q197" s="131">
        <f t="shared" si="89"/>
        <v>30591.008000000002</v>
      </c>
      <c r="S197" s="2">
        <v>0.1</v>
      </c>
      <c r="Z197" s="1">
        <f t="shared" si="90"/>
        <v>-9194</v>
      </c>
      <c r="AA197" s="1">
        <f t="shared" si="91"/>
        <v>1.8210784063344424E-2</v>
      </c>
      <c r="AB197" s="1">
        <f t="shared" si="92"/>
        <v>9.6568133223641182E-3</v>
      </c>
      <c r="AC197" s="1">
        <f t="shared" si="93"/>
        <v>-1.6027597379221881E-2</v>
      </c>
      <c r="AD197" s="1">
        <f t="shared" si="94"/>
        <v>-1.2290784060101093E-2</v>
      </c>
      <c r="AE197" s="1">
        <f t="shared" si="95"/>
        <v>1.5106337281203513E-5</v>
      </c>
      <c r="AF197" s="1">
        <f t="shared" si="96"/>
        <v>-1.6027597379221881E-2</v>
      </c>
      <c r="AG197" s="2"/>
      <c r="AH197" s="1">
        <f t="shared" si="97"/>
        <v>-3.7368133191207865E-3</v>
      </c>
      <c r="AI197" s="1">
        <f t="shared" si="98"/>
        <v>0.57281300172618499</v>
      </c>
      <c r="AJ197" s="1">
        <f t="shared" si="99"/>
        <v>-0.69901316914567002</v>
      </c>
      <c r="AK197" s="1">
        <f t="shared" si="100"/>
        <v>0.3639544375549601</v>
      </c>
      <c r="AL197" s="1">
        <f t="shared" si="101"/>
        <v>2.4359506827064688</v>
      </c>
      <c r="AM197" s="1">
        <f t="shared" si="102"/>
        <v>2.715703814880742</v>
      </c>
      <c r="AN197" s="1">
        <f t="shared" si="112"/>
        <v>1.9274457718980849</v>
      </c>
      <c r="AO197" s="1">
        <f t="shared" si="112"/>
        <v>1.9274360610667056</v>
      </c>
      <c r="AP197" s="1">
        <f t="shared" si="112"/>
        <v>1.9274856199743313</v>
      </c>
      <c r="AQ197" s="1">
        <f t="shared" si="112"/>
        <v>1.9272326286577712</v>
      </c>
      <c r="AR197" s="1">
        <f t="shared" si="112"/>
        <v>1.9285223195906629</v>
      </c>
      <c r="AS197" s="1">
        <f t="shared" si="112"/>
        <v>1.9219004177194643</v>
      </c>
      <c r="AT197" s="1">
        <f t="shared" si="112"/>
        <v>1.9547413455481104</v>
      </c>
      <c r="AU197" s="1">
        <f t="shared" si="103"/>
        <v>1.4015540159528668</v>
      </c>
    </row>
    <row r="198" spans="1:47" x14ac:dyDescent="0.2">
      <c r="A198" s="72" t="s">
        <v>161</v>
      </c>
      <c r="B198" s="74" t="s">
        <v>102</v>
      </c>
      <c r="C198" s="72">
        <v>45615.253799999999</v>
      </c>
      <c r="D198" s="72" t="s">
        <v>83</v>
      </c>
      <c r="E198" s="64">
        <f t="shared" si="86"/>
        <v>-9188.9813974591671</v>
      </c>
      <c r="F198" s="1">
        <f t="shared" si="105"/>
        <v>-9189</v>
      </c>
      <c r="G198" s="1">
        <f t="shared" si="87"/>
        <v>2.1319999999832362E-2</v>
      </c>
      <c r="J198" s="1">
        <f>G198</f>
        <v>2.1319999999832362E-2</v>
      </c>
      <c r="P198" s="1">
        <f t="shared" si="88"/>
        <v>2.1958390078757502E-2</v>
      </c>
      <c r="Q198" s="131">
        <f t="shared" si="89"/>
        <v>30596.753799999999</v>
      </c>
      <c r="S198" s="2">
        <v>1</v>
      </c>
      <c r="Z198" s="1">
        <f t="shared" si="90"/>
        <v>-9189</v>
      </c>
      <c r="AA198" s="1">
        <f t="shared" si="91"/>
        <v>1.8190693876354413E-2</v>
      </c>
      <c r="AB198" s="1">
        <f t="shared" si="92"/>
        <v>2.508769620223545E-2</v>
      </c>
      <c r="AC198" s="1">
        <f t="shared" si="93"/>
        <v>-6.3839007892513983E-4</v>
      </c>
      <c r="AD198" s="1">
        <f t="shared" si="94"/>
        <v>3.1293061234779485E-3</v>
      </c>
      <c r="AE198" s="1">
        <f t="shared" si="95"/>
        <v>9.7925568144365848E-6</v>
      </c>
      <c r="AF198" s="1">
        <f t="shared" si="96"/>
        <v>-6.3839007892513983E-4</v>
      </c>
      <c r="AG198" s="2"/>
      <c r="AH198" s="1">
        <f t="shared" si="97"/>
        <v>-3.7676962024030878E-3</v>
      </c>
      <c r="AI198" s="1">
        <f t="shared" si="98"/>
        <v>0.57221249842287092</v>
      </c>
      <c r="AJ198" s="1">
        <f t="shared" si="99"/>
        <v>-0.70019324776855674</v>
      </c>
      <c r="AK198" s="1">
        <f t="shared" si="100"/>
        <v>0.36324842409092112</v>
      </c>
      <c r="AL198" s="1">
        <f t="shared" si="101"/>
        <v>2.4376022250710321</v>
      </c>
      <c r="AM198" s="1">
        <f t="shared" si="102"/>
        <v>2.7226352331443255</v>
      </c>
      <c r="AN198" s="1">
        <f t="shared" si="112"/>
        <v>1.929833392450075</v>
      </c>
      <c r="AO198" s="1">
        <f t="shared" si="112"/>
        <v>1.9298230797018197</v>
      </c>
      <c r="AP198" s="1">
        <f t="shared" si="112"/>
        <v>1.9298753754030498</v>
      </c>
      <c r="AQ198" s="1">
        <f t="shared" si="112"/>
        <v>1.929610109883007</v>
      </c>
      <c r="AR198" s="1">
        <f t="shared" si="112"/>
        <v>1.9309537162946537</v>
      </c>
      <c r="AS198" s="1">
        <f t="shared" si="112"/>
        <v>1.9240978467707763</v>
      </c>
      <c r="AT198" s="1">
        <f t="shared" si="112"/>
        <v>1.9578659456451861</v>
      </c>
      <c r="AU198" s="1">
        <f t="shared" si="103"/>
        <v>1.4044108280895704</v>
      </c>
    </row>
    <row r="199" spans="1:47" x14ac:dyDescent="0.2">
      <c r="A199" s="38" t="s">
        <v>159</v>
      </c>
      <c r="B199" s="44" t="s">
        <v>102</v>
      </c>
      <c r="C199" s="63">
        <v>45915.506000000001</v>
      </c>
      <c r="D199" s="38" t="s">
        <v>82</v>
      </c>
      <c r="E199" s="64">
        <f t="shared" si="86"/>
        <v>-8926.9995113779132</v>
      </c>
      <c r="F199" s="1">
        <f t="shared" si="105"/>
        <v>-8927</v>
      </c>
      <c r="G199" s="1">
        <f t="shared" si="87"/>
        <v>5.6000000040512532E-4</v>
      </c>
      <c r="I199" s="1">
        <f>G199</f>
        <v>5.6000000040512532E-4</v>
      </c>
      <c r="P199" s="1">
        <f t="shared" si="88"/>
        <v>2.2481615624019229E-2</v>
      </c>
      <c r="Q199" s="131">
        <f t="shared" si="89"/>
        <v>30897.006000000001</v>
      </c>
      <c r="S199" s="2">
        <v>0.1</v>
      </c>
      <c r="Z199" s="1">
        <f t="shared" si="90"/>
        <v>-8927</v>
      </c>
      <c r="AA199" s="1">
        <f t="shared" si="91"/>
        <v>1.7170156123742727E-2</v>
      </c>
      <c r="AB199" s="1">
        <f t="shared" si="92"/>
        <v>5.8714595006816271E-3</v>
      </c>
      <c r="AC199" s="1">
        <f t="shared" si="93"/>
        <v>-2.1921615623614103E-2</v>
      </c>
      <c r="AD199" s="1">
        <f t="shared" si="94"/>
        <v>-1.6610156123337601E-2</v>
      </c>
      <c r="AE199" s="1">
        <f t="shared" si="95"/>
        <v>2.7589728644164966E-5</v>
      </c>
      <c r="AF199" s="1">
        <f t="shared" si="96"/>
        <v>-2.1921615623614103E-2</v>
      </c>
      <c r="AG199" s="2"/>
      <c r="AH199" s="1">
        <f t="shared" si="97"/>
        <v>-5.3114595002765018E-3</v>
      </c>
      <c r="AI199" s="1">
        <f t="shared" si="98"/>
        <v>0.54386320268430088</v>
      </c>
      <c r="AJ199" s="1">
        <f t="shared" si="99"/>
        <v>-0.75638655130849997</v>
      </c>
      <c r="AK199" s="1">
        <f t="shared" si="100"/>
        <v>0.32694156396016189</v>
      </c>
      <c r="AL199" s="1">
        <f t="shared" si="101"/>
        <v>2.5197053254170867</v>
      </c>
      <c r="AM199" s="1">
        <f t="shared" si="102"/>
        <v>3.1116944607160066</v>
      </c>
      <c r="AN199" s="1">
        <f t="shared" si="112"/>
        <v>2.051688413645901</v>
      </c>
      <c r="AO199" s="1">
        <f t="shared" si="112"/>
        <v>2.0515896963111508</v>
      </c>
      <c r="AP199" s="1">
        <f t="shared" si="112"/>
        <v>2.0519699012595201</v>
      </c>
      <c r="AQ199" s="1">
        <f t="shared" si="112"/>
        <v>2.0505040355399338</v>
      </c>
      <c r="AR199" s="1">
        <f t="shared" si="112"/>
        <v>2.0561331607342197</v>
      </c>
      <c r="AS199" s="1">
        <f t="shared" si="112"/>
        <v>2.0341730949069738</v>
      </c>
      <c r="AT199" s="1">
        <f t="shared" si="112"/>
        <v>2.1152350921508161</v>
      </c>
      <c r="AU199" s="1">
        <f t="shared" si="103"/>
        <v>1.554107784052845</v>
      </c>
    </row>
    <row r="200" spans="1:47" x14ac:dyDescent="0.2">
      <c r="A200" s="38" t="s">
        <v>159</v>
      </c>
      <c r="B200" s="44" t="s">
        <v>102</v>
      </c>
      <c r="C200" s="63">
        <v>45915.508000000002</v>
      </c>
      <c r="D200" s="38" t="s">
        <v>82</v>
      </c>
      <c r="E200" s="64">
        <f t="shared" si="86"/>
        <v>-8926.9977662990368</v>
      </c>
      <c r="F200" s="1">
        <f t="shared" si="105"/>
        <v>-8927</v>
      </c>
      <c r="G200" s="1">
        <f t="shared" si="87"/>
        <v>2.5600000008125789E-3</v>
      </c>
      <c r="I200" s="1">
        <f>G200</f>
        <v>2.5600000008125789E-3</v>
      </c>
      <c r="P200" s="1">
        <f t="shared" si="88"/>
        <v>2.2481615624019229E-2</v>
      </c>
      <c r="Q200" s="131">
        <f t="shared" si="89"/>
        <v>30897.008000000002</v>
      </c>
      <c r="S200" s="2">
        <v>0.1</v>
      </c>
      <c r="Z200" s="1">
        <f t="shared" si="90"/>
        <v>-8927</v>
      </c>
      <c r="AA200" s="1">
        <f t="shared" si="91"/>
        <v>1.7170156123742727E-2</v>
      </c>
      <c r="AB200" s="1">
        <f t="shared" si="92"/>
        <v>7.8714595010890807E-3</v>
      </c>
      <c r="AC200" s="1">
        <f t="shared" si="93"/>
        <v>-1.992161562320665E-2</v>
      </c>
      <c r="AD200" s="1">
        <f t="shared" si="94"/>
        <v>-1.4610156122930148E-2</v>
      </c>
      <c r="AE200" s="1">
        <f t="shared" si="95"/>
        <v>2.134566619363933E-5</v>
      </c>
      <c r="AF200" s="1">
        <f t="shared" si="96"/>
        <v>-1.992161562320665E-2</v>
      </c>
      <c r="AG200" s="2"/>
      <c r="AH200" s="1">
        <f t="shared" si="97"/>
        <v>-5.3114595002765018E-3</v>
      </c>
      <c r="AI200" s="1">
        <f t="shared" si="98"/>
        <v>0.54386320268430088</v>
      </c>
      <c r="AJ200" s="1">
        <f t="shared" si="99"/>
        <v>-0.75638655130849997</v>
      </c>
      <c r="AK200" s="1">
        <f t="shared" si="100"/>
        <v>0.32694156396016189</v>
      </c>
      <c r="AL200" s="1">
        <f t="shared" si="101"/>
        <v>2.5197053254170867</v>
      </c>
      <c r="AM200" s="1">
        <f t="shared" si="102"/>
        <v>3.1116944607160066</v>
      </c>
      <c r="AN200" s="1">
        <f t="shared" si="112"/>
        <v>2.051688413645901</v>
      </c>
      <c r="AO200" s="1">
        <f t="shared" si="112"/>
        <v>2.0515896963111508</v>
      </c>
      <c r="AP200" s="1">
        <f t="shared" si="112"/>
        <v>2.0519699012595201</v>
      </c>
      <c r="AQ200" s="1">
        <f t="shared" si="112"/>
        <v>2.0505040355399338</v>
      </c>
      <c r="AR200" s="1">
        <f t="shared" si="112"/>
        <v>2.0561331607342197</v>
      </c>
      <c r="AS200" s="1">
        <f t="shared" si="112"/>
        <v>2.0341730949069738</v>
      </c>
      <c r="AT200" s="1">
        <f t="shared" si="112"/>
        <v>2.1152350921508161</v>
      </c>
      <c r="AU200" s="1">
        <f t="shared" si="103"/>
        <v>1.554107784052845</v>
      </c>
    </row>
    <row r="201" spans="1:47" x14ac:dyDescent="0.2">
      <c r="A201" s="38" t="s">
        <v>159</v>
      </c>
      <c r="B201" s="44" t="s">
        <v>102</v>
      </c>
      <c r="C201" s="63">
        <v>45915.521999999997</v>
      </c>
      <c r="D201" s="38" t="s">
        <v>82</v>
      </c>
      <c r="E201" s="64">
        <f t="shared" si="86"/>
        <v>-8926.9855507468965</v>
      </c>
      <c r="F201" s="1">
        <f t="shared" si="105"/>
        <v>-8927</v>
      </c>
      <c r="G201" s="1">
        <f t="shared" si="87"/>
        <v>1.6559999996388797E-2</v>
      </c>
      <c r="I201" s="1">
        <f>G201</f>
        <v>1.6559999996388797E-2</v>
      </c>
      <c r="P201" s="1">
        <f t="shared" si="88"/>
        <v>2.2481615624019229E-2</v>
      </c>
      <c r="Q201" s="131">
        <f t="shared" si="89"/>
        <v>30897.021999999997</v>
      </c>
      <c r="S201" s="2">
        <v>0.1</v>
      </c>
      <c r="Z201" s="1">
        <f t="shared" si="90"/>
        <v>-8927</v>
      </c>
      <c r="AA201" s="1">
        <f t="shared" si="91"/>
        <v>1.7170156123742727E-2</v>
      </c>
      <c r="AB201" s="1">
        <f t="shared" si="92"/>
        <v>2.1871459496665299E-2</v>
      </c>
      <c r="AC201" s="1">
        <f t="shared" si="93"/>
        <v>-5.9216156276304319E-3</v>
      </c>
      <c r="AD201" s="1">
        <f t="shared" si="94"/>
        <v>-6.1015612735393007E-4</v>
      </c>
      <c r="AE201" s="1">
        <f t="shared" si="95"/>
        <v>3.7229049974754538E-8</v>
      </c>
      <c r="AF201" s="1">
        <f t="shared" si="96"/>
        <v>-5.9216156276304319E-3</v>
      </c>
      <c r="AG201" s="2"/>
      <c r="AH201" s="1">
        <f t="shared" si="97"/>
        <v>-5.3114595002765018E-3</v>
      </c>
      <c r="AI201" s="1">
        <f t="shared" si="98"/>
        <v>0.54386320268430088</v>
      </c>
      <c r="AJ201" s="1">
        <f t="shared" si="99"/>
        <v>-0.75638655130849997</v>
      </c>
      <c r="AK201" s="1">
        <f t="shared" si="100"/>
        <v>0.32694156396016189</v>
      </c>
      <c r="AL201" s="1">
        <f t="shared" si="101"/>
        <v>2.5197053254170867</v>
      </c>
      <c r="AM201" s="1">
        <f t="shared" si="102"/>
        <v>3.1116944607160066</v>
      </c>
      <c r="AN201" s="1">
        <f t="shared" ref="AN201:AT210" si="113">$AU201+$AB$7*SIN(AO201)</f>
        <v>2.051688413645901</v>
      </c>
      <c r="AO201" s="1">
        <f t="shared" si="113"/>
        <v>2.0515896963111508</v>
      </c>
      <c r="AP201" s="1">
        <f t="shared" si="113"/>
        <v>2.0519699012595201</v>
      </c>
      <c r="AQ201" s="1">
        <f t="shared" si="113"/>
        <v>2.0505040355399338</v>
      </c>
      <c r="AR201" s="1">
        <f t="shared" si="113"/>
        <v>2.0561331607342197</v>
      </c>
      <c r="AS201" s="1">
        <f t="shared" si="113"/>
        <v>2.0341730949069738</v>
      </c>
      <c r="AT201" s="1">
        <f t="shared" si="113"/>
        <v>2.1152350921508161</v>
      </c>
      <c r="AU201" s="1">
        <f t="shared" si="103"/>
        <v>1.554107784052845</v>
      </c>
    </row>
    <row r="202" spans="1:47" x14ac:dyDescent="0.2">
      <c r="A202" s="38" t="s">
        <v>159</v>
      </c>
      <c r="B202" s="44" t="s">
        <v>102</v>
      </c>
      <c r="C202" s="63">
        <v>45915.523000000001</v>
      </c>
      <c r="D202" s="38" t="s">
        <v>82</v>
      </c>
      <c r="E202" s="64">
        <f t="shared" si="86"/>
        <v>-8926.9846782074546</v>
      </c>
      <c r="F202" s="1">
        <f t="shared" si="105"/>
        <v>-8927</v>
      </c>
      <c r="G202" s="1">
        <f t="shared" si="87"/>
        <v>1.7560000000230502E-2</v>
      </c>
      <c r="I202" s="1">
        <f>G202</f>
        <v>1.7560000000230502E-2</v>
      </c>
      <c r="P202" s="1">
        <f t="shared" si="88"/>
        <v>2.2481615624019229E-2</v>
      </c>
      <c r="Q202" s="131">
        <f t="shared" si="89"/>
        <v>30897.023000000001</v>
      </c>
      <c r="S202" s="2">
        <v>0.1</v>
      </c>
      <c r="Z202" s="1">
        <f t="shared" si="90"/>
        <v>-8927</v>
      </c>
      <c r="AA202" s="1">
        <f t="shared" si="91"/>
        <v>1.7170156123742727E-2</v>
      </c>
      <c r="AB202" s="1">
        <f t="shared" si="92"/>
        <v>2.2871459500507004E-2</v>
      </c>
      <c r="AC202" s="1">
        <f t="shared" si="93"/>
        <v>-4.9216156237887262E-3</v>
      </c>
      <c r="AD202" s="1">
        <f t="shared" si="94"/>
        <v>3.8984387648777555E-4</v>
      </c>
      <c r="AE202" s="1">
        <f t="shared" si="95"/>
        <v>1.51978248035016E-8</v>
      </c>
      <c r="AF202" s="1">
        <f t="shared" si="96"/>
        <v>-4.9216156237887262E-3</v>
      </c>
      <c r="AG202" s="2"/>
      <c r="AH202" s="1">
        <f t="shared" si="97"/>
        <v>-5.3114595002765018E-3</v>
      </c>
      <c r="AI202" s="1">
        <f t="shared" si="98"/>
        <v>0.54386320268430088</v>
      </c>
      <c r="AJ202" s="1">
        <f t="shared" si="99"/>
        <v>-0.75638655130849997</v>
      </c>
      <c r="AK202" s="1">
        <f t="shared" si="100"/>
        <v>0.32694156396016189</v>
      </c>
      <c r="AL202" s="1">
        <f t="shared" si="101"/>
        <v>2.5197053254170867</v>
      </c>
      <c r="AM202" s="1">
        <f t="shared" si="102"/>
        <v>3.1116944607160066</v>
      </c>
      <c r="AN202" s="1">
        <f t="shared" si="113"/>
        <v>2.051688413645901</v>
      </c>
      <c r="AO202" s="1">
        <f t="shared" si="113"/>
        <v>2.0515896963111508</v>
      </c>
      <c r="AP202" s="1">
        <f t="shared" si="113"/>
        <v>2.0519699012595201</v>
      </c>
      <c r="AQ202" s="1">
        <f t="shared" si="113"/>
        <v>2.0505040355399338</v>
      </c>
      <c r="AR202" s="1">
        <f t="shared" si="113"/>
        <v>2.0561331607342197</v>
      </c>
      <c r="AS202" s="1">
        <f t="shared" si="113"/>
        <v>2.0341730949069738</v>
      </c>
      <c r="AT202" s="1">
        <f t="shared" si="113"/>
        <v>2.1152350921508161</v>
      </c>
      <c r="AU202" s="1">
        <f t="shared" si="103"/>
        <v>1.554107784052845</v>
      </c>
    </row>
    <row r="203" spans="1:47" x14ac:dyDescent="0.2">
      <c r="A203" s="72" t="s">
        <v>161</v>
      </c>
      <c r="B203" s="74" t="s">
        <v>101</v>
      </c>
      <c r="C203" s="72">
        <v>45957.36</v>
      </c>
      <c r="D203" s="72" t="s">
        <v>83</v>
      </c>
      <c r="E203" s="64">
        <f t="shared" si="86"/>
        <v>-8890.4802457071055</v>
      </c>
      <c r="F203" s="1">
        <f t="shared" si="105"/>
        <v>-8890.5</v>
      </c>
      <c r="G203" s="1">
        <f t="shared" si="87"/>
        <v>2.2639999995590188E-2</v>
      </c>
      <c r="J203" s="1">
        <f>G203</f>
        <v>2.2639999995590188E-2</v>
      </c>
      <c r="P203" s="1">
        <f t="shared" si="88"/>
        <v>2.2547917730563048E-2</v>
      </c>
      <c r="Q203" s="131">
        <f t="shared" si="89"/>
        <v>30938.86</v>
      </c>
      <c r="S203" s="2">
        <v>1</v>
      </c>
      <c r="Z203" s="1">
        <f t="shared" si="90"/>
        <v>-8890.5</v>
      </c>
      <c r="AA203" s="1">
        <f t="shared" si="91"/>
        <v>1.7032871287374914E-2</v>
      </c>
      <c r="AB203" s="1">
        <f t="shared" si="92"/>
        <v>2.8155046438778322E-2</v>
      </c>
      <c r="AC203" s="1">
        <f t="shared" si="93"/>
        <v>9.2082265027139398E-5</v>
      </c>
      <c r="AD203" s="1">
        <f t="shared" si="94"/>
        <v>5.607128708215274E-3</v>
      </c>
      <c r="AE203" s="1">
        <f t="shared" si="95"/>
        <v>3.1439892350491888E-5</v>
      </c>
      <c r="AF203" s="1">
        <f t="shared" si="96"/>
        <v>9.2082265027139398E-5</v>
      </c>
      <c r="AG203" s="2"/>
      <c r="AH203" s="1">
        <f t="shared" si="97"/>
        <v>-5.5150464431881355E-3</v>
      </c>
      <c r="AI203" s="1">
        <f t="shared" si="98"/>
        <v>0.54035474451145626</v>
      </c>
      <c r="AJ203" s="1">
        <f t="shared" si="99"/>
        <v>-0.76341519487195619</v>
      </c>
      <c r="AK203" s="1">
        <f t="shared" si="100"/>
        <v>0.32199037752238996</v>
      </c>
      <c r="AL203" s="1">
        <f t="shared" si="101"/>
        <v>2.5305182435820308</v>
      </c>
      <c r="AM203" s="1">
        <f t="shared" si="102"/>
        <v>3.1704385689430179</v>
      </c>
      <c r="AN203" s="1">
        <f t="shared" si="113"/>
        <v>2.0681974623761312</v>
      </c>
      <c r="AO203" s="1">
        <f t="shared" si="113"/>
        <v>2.0680732730755285</v>
      </c>
      <c r="AP203" s="1">
        <f t="shared" si="113"/>
        <v>2.068536962781713</v>
      </c>
      <c r="AQ203" s="1">
        <f t="shared" si="113"/>
        <v>2.0668036424765672</v>
      </c>
      <c r="AR203" s="1">
        <f t="shared" si="113"/>
        <v>2.07325493681076</v>
      </c>
      <c r="AS203" s="1">
        <f t="shared" si="113"/>
        <v>2.0488400046923712</v>
      </c>
      <c r="AT203" s="1">
        <f t="shared" si="113"/>
        <v>2.1361630984438924</v>
      </c>
      <c r="AU203" s="1">
        <f t="shared" si="103"/>
        <v>1.574962512650782</v>
      </c>
    </row>
    <row r="204" spans="1:47" x14ac:dyDescent="0.2">
      <c r="A204" s="64" t="s">
        <v>162</v>
      </c>
      <c r="B204" s="75"/>
      <c r="C204" s="76">
        <v>46000.335800000001</v>
      </c>
      <c r="D204" s="76"/>
      <c r="E204" s="64">
        <f t="shared" si="86"/>
        <v>-8852.9821652938717</v>
      </c>
      <c r="F204" s="1">
        <f t="shared" si="105"/>
        <v>-8853</v>
      </c>
      <c r="G204" s="1">
        <f t="shared" si="87"/>
        <v>2.0440000000235159E-2</v>
      </c>
      <c r="J204" s="1">
        <f>G204</f>
        <v>2.0440000000235159E-2</v>
      </c>
      <c r="P204" s="1">
        <f t="shared" si="88"/>
        <v>2.2614357871905445E-2</v>
      </c>
      <c r="Q204" s="131">
        <f t="shared" si="89"/>
        <v>30981.835800000001</v>
      </c>
      <c r="S204" s="2">
        <v>1</v>
      </c>
      <c r="Z204" s="1">
        <f t="shared" si="90"/>
        <v>-8853</v>
      </c>
      <c r="AA204" s="1">
        <f t="shared" si="91"/>
        <v>1.6893033822221296E-2</v>
      </c>
      <c r="AB204" s="1">
        <f t="shared" si="92"/>
        <v>2.6161324049919308E-2</v>
      </c>
      <c r="AC204" s="1">
        <f t="shared" si="93"/>
        <v>-2.1743578716702863E-3</v>
      </c>
      <c r="AD204" s="1">
        <f t="shared" si="94"/>
        <v>3.5469661780138627E-3</v>
      </c>
      <c r="AE204" s="1">
        <f t="shared" si="95"/>
        <v>1.2580969067974269E-5</v>
      </c>
      <c r="AF204" s="1">
        <f t="shared" si="96"/>
        <v>-2.1743578716702863E-3</v>
      </c>
      <c r="AG204" s="2"/>
      <c r="AH204" s="1">
        <f t="shared" si="97"/>
        <v>-5.7213240496841499E-3</v>
      </c>
      <c r="AI204" s="1">
        <f t="shared" si="98"/>
        <v>0.53685125240457399</v>
      </c>
      <c r="AJ204" s="1">
        <f t="shared" si="99"/>
        <v>-0.77045268870191752</v>
      </c>
      <c r="AK204" s="1">
        <f t="shared" si="100"/>
        <v>0.3169302789430638</v>
      </c>
      <c r="AL204" s="1">
        <f t="shared" si="101"/>
        <v>2.5414850419079742</v>
      </c>
      <c r="AM204" s="1">
        <f t="shared" si="102"/>
        <v>3.2321121454489199</v>
      </c>
      <c r="AN204" s="1">
        <f t="shared" si="113"/>
        <v>2.0850504534200418</v>
      </c>
      <c r="AO204" s="1">
        <f t="shared" si="113"/>
        <v>2.0848954158821482</v>
      </c>
      <c r="AP204" s="1">
        <f t="shared" si="113"/>
        <v>2.0854569217038885</v>
      </c>
      <c r="AQ204" s="1">
        <f t="shared" si="113"/>
        <v>2.083420635107267</v>
      </c>
      <c r="AR204" s="1">
        <f t="shared" si="113"/>
        <v>2.0907706037082714</v>
      </c>
      <c r="AS204" s="1">
        <f t="shared" si="113"/>
        <v>2.0637716047125831</v>
      </c>
      <c r="AT204" s="1">
        <f t="shared" si="113"/>
        <v>2.1574102850801826</v>
      </c>
      <c r="AU204" s="1">
        <f t="shared" si="103"/>
        <v>1.5963886036760599</v>
      </c>
    </row>
    <row r="205" spans="1:47" x14ac:dyDescent="0.2">
      <c r="A205" s="38" t="s">
        <v>159</v>
      </c>
      <c r="B205" s="44" t="s">
        <v>102</v>
      </c>
      <c r="C205" s="63">
        <v>46268.485999999997</v>
      </c>
      <c r="D205" s="38" t="s">
        <v>82</v>
      </c>
      <c r="E205" s="64">
        <f t="shared" si="86"/>
        <v>-8619.0105402764239</v>
      </c>
      <c r="F205" s="1">
        <f t="shared" si="105"/>
        <v>-8619</v>
      </c>
      <c r="G205" s="1">
        <f t="shared" si="87"/>
        <v>-1.2080000007699709E-2</v>
      </c>
      <c r="I205" s="1">
        <f t="shared" ref="I205:I213" si="114">G205</f>
        <v>-1.2080000007699709E-2</v>
      </c>
      <c r="P205" s="1">
        <f t="shared" si="88"/>
        <v>2.2990517570813357E-2</v>
      </c>
      <c r="Q205" s="131">
        <f t="shared" si="89"/>
        <v>31249.985999999997</v>
      </c>
      <c r="S205" s="2">
        <v>0.1</v>
      </c>
      <c r="Z205" s="1">
        <f t="shared" si="90"/>
        <v>-8619</v>
      </c>
      <c r="AA205" s="1">
        <f t="shared" si="91"/>
        <v>1.6047330247771364E-2</v>
      </c>
      <c r="AB205" s="1">
        <f t="shared" si="92"/>
        <v>-5.136812684657717E-3</v>
      </c>
      <c r="AC205" s="1">
        <f t="shared" si="93"/>
        <v>-3.5070517578513066E-2</v>
      </c>
      <c r="AD205" s="1">
        <f t="shared" si="94"/>
        <v>-2.8127330255471074E-2</v>
      </c>
      <c r="AE205" s="1">
        <f t="shared" si="95"/>
        <v>7.9114670730033853E-5</v>
      </c>
      <c r="AF205" s="1">
        <f t="shared" si="96"/>
        <v>-3.5070517578513066E-2</v>
      </c>
      <c r="AG205" s="2"/>
      <c r="AH205" s="1">
        <f t="shared" si="97"/>
        <v>-6.9431873230419924E-3</v>
      </c>
      <c r="AI205" s="1">
        <f t="shared" si="98"/>
        <v>0.51710763637143309</v>
      </c>
      <c r="AJ205" s="1">
        <f t="shared" si="99"/>
        <v>-0.81051178233508181</v>
      </c>
      <c r="AK205" s="1">
        <f t="shared" si="100"/>
        <v>0.28594847308449778</v>
      </c>
      <c r="AL205" s="1">
        <f t="shared" si="101"/>
        <v>2.6069594419438369</v>
      </c>
      <c r="AM205" s="1">
        <f t="shared" si="102"/>
        <v>3.6513495197332304</v>
      </c>
      <c r="AN205" s="1">
        <f t="shared" si="113"/>
        <v>2.1879299128096865</v>
      </c>
      <c r="AO205" s="1">
        <f t="shared" si="113"/>
        <v>2.187447352230635</v>
      </c>
      <c r="AP205" s="1">
        <f t="shared" si="113"/>
        <v>2.1889326634866348</v>
      </c>
      <c r="AQ205" s="1">
        <f t="shared" si="113"/>
        <v>2.1843509065725515</v>
      </c>
      <c r="AR205" s="1">
        <f t="shared" si="113"/>
        <v>2.1983907426860863</v>
      </c>
      <c r="AS205" s="1">
        <f t="shared" si="113"/>
        <v>2.1544410736661948</v>
      </c>
      <c r="AT205" s="1">
        <f t="shared" si="113"/>
        <v>2.2841879947021657</v>
      </c>
      <c r="AU205" s="1">
        <f t="shared" si="103"/>
        <v>1.7300874116737937</v>
      </c>
    </row>
    <row r="206" spans="1:47" x14ac:dyDescent="0.2">
      <c r="A206" s="38" t="s">
        <v>159</v>
      </c>
      <c r="B206" s="44" t="s">
        <v>102</v>
      </c>
      <c r="C206" s="63">
        <v>46268.495999999999</v>
      </c>
      <c r="D206" s="38" t="s">
        <v>82</v>
      </c>
      <c r="E206" s="64">
        <f t="shared" si="86"/>
        <v>-8619.0018148820345</v>
      </c>
      <c r="F206" s="1">
        <f t="shared" si="105"/>
        <v>-8619</v>
      </c>
      <c r="G206" s="1">
        <f t="shared" si="87"/>
        <v>-2.0800000056624413E-3</v>
      </c>
      <c r="I206" s="1">
        <f t="shared" si="114"/>
        <v>-2.0800000056624413E-3</v>
      </c>
      <c r="P206" s="1">
        <f t="shared" si="88"/>
        <v>2.2990517570813357E-2</v>
      </c>
      <c r="Q206" s="131">
        <f t="shared" si="89"/>
        <v>31249.995999999999</v>
      </c>
      <c r="S206" s="2">
        <v>0.1</v>
      </c>
      <c r="Z206" s="1">
        <f t="shared" si="90"/>
        <v>-8619</v>
      </c>
      <c r="AA206" s="1">
        <f t="shared" si="91"/>
        <v>1.6047330247771364E-2</v>
      </c>
      <c r="AB206" s="1">
        <f t="shared" si="92"/>
        <v>4.8631873173795512E-3</v>
      </c>
      <c r="AC206" s="1">
        <f t="shared" si="93"/>
        <v>-2.5070517576475798E-2</v>
      </c>
      <c r="AD206" s="1">
        <f t="shared" si="94"/>
        <v>-1.8127330253433806E-2</v>
      </c>
      <c r="AE206" s="1">
        <f t="shared" si="95"/>
        <v>3.2860010211705654E-5</v>
      </c>
      <c r="AF206" s="1">
        <f t="shared" si="96"/>
        <v>-2.5070517576475798E-2</v>
      </c>
      <c r="AG206" s="2"/>
      <c r="AH206" s="1">
        <f t="shared" si="97"/>
        <v>-6.9431873230419924E-3</v>
      </c>
      <c r="AI206" s="1">
        <f t="shared" si="98"/>
        <v>0.51710763637143309</v>
      </c>
      <c r="AJ206" s="1">
        <f t="shared" si="99"/>
        <v>-0.81051178233508181</v>
      </c>
      <c r="AK206" s="1">
        <f t="shared" si="100"/>
        <v>0.28594847308449778</v>
      </c>
      <c r="AL206" s="1">
        <f t="shared" si="101"/>
        <v>2.6069594419438369</v>
      </c>
      <c r="AM206" s="1">
        <f t="shared" si="102"/>
        <v>3.6513495197332304</v>
      </c>
      <c r="AN206" s="1">
        <f t="shared" si="113"/>
        <v>2.1879299128096865</v>
      </c>
      <c r="AO206" s="1">
        <f t="shared" si="113"/>
        <v>2.187447352230635</v>
      </c>
      <c r="AP206" s="1">
        <f t="shared" si="113"/>
        <v>2.1889326634866348</v>
      </c>
      <c r="AQ206" s="1">
        <f t="shared" si="113"/>
        <v>2.1843509065725515</v>
      </c>
      <c r="AR206" s="1">
        <f t="shared" si="113"/>
        <v>2.1983907426860863</v>
      </c>
      <c r="AS206" s="1">
        <f t="shared" si="113"/>
        <v>2.1544410736661948</v>
      </c>
      <c r="AT206" s="1">
        <f t="shared" si="113"/>
        <v>2.2841879947021657</v>
      </c>
      <c r="AU206" s="1">
        <f t="shared" si="103"/>
        <v>1.7300874116737937</v>
      </c>
    </row>
    <row r="207" spans="1:47" x14ac:dyDescent="0.2">
      <c r="A207" s="38" t="s">
        <v>159</v>
      </c>
      <c r="B207" s="44" t="s">
        <v>102</v>
      </c>
      <c r="C207" s="63">
        <v>46268.497000000003</v>
      </c>
      <c r="D207" s="38" t="s">
        <v>82</v>
      </c>
      <c r="E207" s="64">
        <f t="shared" si="86"/>
        <v>-8619.0009423425927</v>
      </c>
      <c r="F207" s="1">
        <f t="shared" si="105"/>
        <v>-8619</v>
      </c>
      <c r="G207" s="1">
        <f t="shared" si="87"/>
        <v>-1.0800000018207356E-3</v>
      </c>
      <c r="I207" s="1">
        <f t="shared" si="114"/>
        <v>-1.0800000018207356E-3</v>
      </c>
      <c r="P207" s="1">
        <f t="shared" si="88"/>
        <v>2.2990517570813357E-2</v>
      </c>
      <c r="Q207" s="131">
        <f t="shared" si="89"/>
        <v>31249.997000000003</v>
      </c>
      <c r="S207" s="2">
        <v>0.1</v>
      </c>
      <c r="Z207" s="1">
        <f t="shared" si="90"/>
        <v>-8619</v>
      </c>
      <c r="AA207" s="1">
        <f t="shared" si="91"/>
        <v>1.6047330247771364E-2</v>
      </c>
      <c r="AB207" s="1">
        <f t="shared" si="92"/>
        <v>5.8631873212212568E-3</v>
      </c>
      <c r="AC207" s="1">
        <f t="shared" si="93"/>
        <v>-2.4070517572634093E-2</v>
      </c>
      <c r="AD207" s="1">
        <f t="shared" si="94"/>
        <v>-1.71273302495921E-2</v>
      </c>
      <c r="AE207" s="1">
        <f t="shared" si="95"/>
        <v>2.9334544147859259E-5</v>
      </c>
      <c r="AF207" s="1">
        <f t="shared" si="96"/>
        <v>-2.4070517572634093E-2</v>
      </c>
      <c r="AG207" s="2"/>
      <c r="AH207" s="1">
        <f t="shared" si="97"/>
        <v>-6.9431873230419924E-3</v>
      </c>
      <c r="AI207" s="1">
        <f t="shared" si="98"/>
        <v>0.51710763637143309</v>
      </c>
      <c r="AJ207" s="1">
        <f t="shared" si="99"/>
        <v>-0.81051178233508181</v>
      </c>
      <c r="AK207" s="1">
        <f t="shared" si="100"/>
        <v>0.28594847308449778</v>
      </c>
      <c r="AL207" s="1">
        <f t="shared" si="101"/>
        <v>2.6069594419438369</v>
      </c>
      <c r="AM207" s="1">
        <f t="shared" si="102"/>
        <v>3.6513495197332304</v>
      </c>
      <c r="AN207" s="1">
        <f t="shared" si="113"/>
        <v>2.1879299128096865</v>
      </c>
      <c r="AO207" s="1">
        <f t="shared" si="113"/>
        <v>2.187447352230635</v>
      </c>
      <c r="AP207" s="1">
        <f t="shared" si="113"/>
        <v>2.1889326634866348</v>
      </c>
      <c r="AQ207" s="1">
        <f t="shared" si="113"/>
        <v>2.1843509065725515</v>
      </c>
      <c r="AR207" s="1">
        <f t="shared" si="113"/>
        <v>2.1983907426860863</v>
      </c>
      <c r="AS207" s="1">
        <f t="shared" si="113"/>
        <v>2.1544410736661948</v>
      </c>
      <c r="AT207" s="1">
        <f t="shared" si="113"/>
        <v>2.2841879947021657</v>
      </c>
      <c r="AU207" s="1">
        <f t="shared" si="103"/>
        <v>1.7300874116737937</v>
      </c>
    </row>
    <row r="208" spans="1:47" x14ac:dyDescent="0.2">
      <c r="A208" s="38" t="s">
        <v>159</v>
      </c>
      <c r="B208" s="44" t="s">
        <v>102</v>
      </c>
      <c r="C208" s="63">
        <v>46268.506000000001</v>
      </c>
      <c r="D208" s="38" t="s">
        <v>82</v>
      </c>
      <c r="E208" s="64">
        <f t="shared" si="86"/>
        <v>-8618.9930894876452</v>
      </c>
      <c r="F208" s="1">
        <f t="shared" si="105"/>
        <v>-8619</v>
      </c>
      <c r="G208" s="1">
        <f t="shared" si="87"/>
        <v>7.9199999963748269E-3</v>
      </c>
      <c r="I208" s="1">
        <f t="shared" si="114"/>
        <v>7.9199999963748269E-3</v>
      </c>
      <c r="P208" s="1">
        <f t="shared" si="88"/>
        <v>2.2990517570813357E-2</v>
      </c>
      <c r="Q208" s="131">
        <f t="shared" si="89"/>
        <v>31250.006000000001</v>
      </c>
      <c r="S208" s="2">
        <v>0.1</v>
      </c>
      <c r="Z208" s="1">
        <f t="shared" si="90"/>
        <v>-8619</v>
      </c>
      <c r="AA208" s="1">
        <f t="shared" si="91"/>
        <v>1.6047330247771364E-2</v>
      </c>
      <c r="AB208" s="1">
        <f t="shared" si="92"/>
        <v>1.4863187319416819E-2</v>
      </c>
      <c r="AC208" s="1">
        <f t="shared" si="93"/>
        <v>-1.507051757443853E-2</v>
      </c>
      <c r="AD208" s="1">
        <f t="shared" si="94"/>
        <v>-8.1273302513965376E-3</v>
      </c>
      <c r="AE208" s="1">
        <f t="shared" si="95"/>
        <v>6.6053497015265308E-6</v>
      </c>
      <c r="AF208" s="1">
        <f t="shared" si="96"/>
        <v>-1.507051757443853E-2</v>
      </c>
      <c r="AG208" s="2"/>
      <c r="AH208" s="1">
        <f t="shared" si="97"/>
        <v>-6.9431873230419924E-3</v>
      </c>
      <c r="AI208" s="1">
        <f t="shared" si="98"/>
        <v>0.51710763637143309</v>
      </c>
      <c r="AJ208" s="1">
        <f t="shared" si="99"/>
        <v>-0.81051178233508181</v>
      </c>
      <c r="AK208" s="1">
        <f t="shared" si="100"/>
        <v>0.28594847308449778</v>
      </c>
      <c r="AL208" s="1">
        <f t="shared" si="101"/>
        <v>2.6069594419438369</v>
      </c>
      <c r="AM208" s="1">
        <f t="shared" si="102"/>
        <v>3.6513495197332304</v>
      </c>
      <c r="AN208" s="1">
        <f t="shared" si="113"/>
        <v>2.1879299128096865</v>
      </c>
      <c r="AO208" s="1">
        <f t="shared" si="113"/>
        <v>2.187447352230635</v>
      </c>
      <c r="AP208" s="1">
        <f t="shared" si="113"/>
        <v>2.1889326634866348</v>
      </c>
      <c r="AQ208" s="1">
        <f t="shared" si="113"/>
        <v>2.1843509065725515</v>
      </c>
      <c r="AR208" s="1">
        <f t="shared" si="113"/>
        <v>2.1983907426860863</v>
      </c>
      <c r="AS208" s="1">
        <f t="shared" si="113"/>
        <v>2.1544410736661948</v>
      </c>
      <c r="AT208" s="1">
        <f t="shared" si="113"/>
        <v>2.2841879947021657</v>
      </c>
      <c r="AU208" s="1">
        <f t="shared" si="103"/>
        <v>1.7300874116737937</v>
      </c>
    </row>
    <row r="209" spans="1:47" x14ac:dyDescent="0.2">
      <c r="A209" s="38" t="s">
        <v>159</v>
      </c>
      <c r="B209" s="44" t="s">
        <v>102</v>
      </c>
      <c r="C209" s="63">
        <v>46291.417999999998</v>
      </c>
      <c r="D209" s="38" t="s">
        <v>82</v>
      </c>
      <c r="E209" s="64">
        <f t="shared" si="86"/>
        <v>-8599.0014658662603</v>
      </c>
      <c r="F209" s="1">
        <f t="shared" si="105"/>
        <v>-8599</v>
      </c>
      <c r="G209" s="1">
        <f t="shared" si="87"/>
        <v>-1.680000001215376E-3</v>
      </c>
      <c r="I209" s="1">
        <f t="shared" si="114"/>
        <v>-1.680000001215376E-3</v>
      </c>
      <c r="P209" s="1">
        <f t="shared" si="88"/>
        <v>2.301959532981418E-2</v>
      </c>
      <c r="Q209" s="131">
        <f t="shared" si="89"/>
        <v>31272.917999999998</v>
      </c>
      <c r="S209" s="2">
        <v>0.1</v>
      </c>
      <c r="Z209" s="1">
        <f t="shared" si="90"/>
        <v>-8599</v>
      </c>
      <c r="AA209" s="1">
        <f t="shared" si="91"/>
        <v>1.5977138906501126E-2</v>
      </c>
      <c r="AB209" s="1">
        <f t="shared" si="92"/>
        <v>5.3624564220976795E-3</v>
      </c>
      <c r="AC209" s="1">
        <f t="shared" si="93"/>
        <v>-2.4699595331029556E-2</v>
      </c>
      <c r="AD209" s="1">
        <f t="shared" si="94"/>
        <v>-1.7657138907716502E-2</v>
      </c>
      <c r="AE209" s="1">
        <f t="shared" si="95"/>
        <v>3.1177455440639591E-5</v>
      </c>
      <c r="AF209" s="1">
        <f t="shared" si="96"/>
        <v>-2.4699595331029556E-2</v>
      </c>
      <c r="AG209" s="2"/>
      <c r="AH209" s="1">
        <f t="shared" si="97"/>
        <v>-7.0424564233130555E-3</v>
      </c>
      <c r="AI209" s="1">
        <f t="shared" si="98"/>
        <v>0.51557612697244082</v>
      </c>
      <c r="AJ209" s="1">
        <f t="shared" si="99"/>
        <v>-0.81365143379312854</v>
      </c>
      <c r="AK209" s="1">
        <f t="shared" si="100"/>
        <v>0.28334621111128178</v>
      </c>
      <c r="AL209" s="1">
        <f t="shared" si="101"/>
        <v>2.612339803808994</v>
      </c>
      <c r="AM209" s="1">
        <f t="shared" si="102"/>
        <v>3.6902887289848469</v>
      </c>
      <c r="AN209" s="1">
        <f t="shared" si="113"/>
        <v>2.1965544554169649</v>
      </c>
      <c r="AO209" s="1">
        <f t="shared" si="113"/>
        <v>2.1960311902877376</v>
      </c>
      <c r="AP209" s="1">
        <f t="shared" si="113"/>
        <v>2.197622490939743</v>
      </c>
      <c r="AQ209" s="1">
        <f t="shared" si="113"/>
        <v>2.1927722481895779</v>
      </c>
      <c r="AR209" s="1">
        <f t="shared" si="113"/>
        <v>2.2074557684257941</v>
      </c>
      <c r="AS209" s="1">
        <f t="shared" si="113"/>
        <v>2.1620357116539579</v>
      </c>
      <c r="AT209" s="1">
        <f t="shared" si="113"/>
        <v>2.2945618633688794</v>
      </c>
      <c r="AU209" s="1">
        <f t="shared" si="103"/>
        <v>1.7415146602206084</v>
      </c>
    </row>
    <row r="210" spans="1:47" x14ac:dyDescent="0.2">
      <c r="A210" s="38" t="s">
        <v>159</v>
      </c>
      <c r="B210" s="44" t="s">
        <v>102</v>
      </c>
      <c r="C210" s="63">
        <v>46291.419000000002</v>
      </c>
      <c r="D210" s="38" t="s">
        <v>82</v>
      </c>
      <c r="E210" s="64">
        <f t="shared" si="86"/>
        <v>-8599.0005933268185</v>
      </c>
      <c r="F210" s="1">
        <f t="shared" si="105"/>
        <v>-8599</v>
      </c>
      <c r="G210" s="1">
        <f t="shared" si="87"/>
        <v>-6.7999999737367034E-4</v>
      </c>
      <c r="I210" s="1">
        <f t="shared" si="114"/>
        <v>-6.7999999737367034E-4</v>
      </c>
      <c r="P210" s="1">
        <f t="shared" si="88"/>
        <v>2.301959532981418E-2</v>
      </c>
      <c r="Q210" s="131">
        <f t="shared" si="89"/>
        <v>31272.919000000002</v>
      </c>
      <c r="S210" s="2">
        <v>0.1</v>
      </c>
      <c r="Z210" s="1">
        <f t="shared" si="90"/>
        <v>-8599</v>
      </c>
      <c r="AA210" s="1">
        <f t="shared" si="91"/>
        <v>1.5977138906501126E-2</v>
      </c>
      <c r="AB210" s="1">
        <f t="shared" si="92"/>
        <v>6.3624564259393852E-3</v>
      </c>
      <c r="AC210" s="1">
        <f t="shared" si="93"/>
        <v>-2.369959532718785E-2</v>
      </c>
      <c r="AD210" s="1">
        <f t="shared" si="94"/>
        <v>-1.6657138903874796E-2</v>
      </c>
      <c r="AE210" s="1">
        <f t="shared" si="95"/>
        <v>2.7746027646297925E-5</v>
      </c>
      <c r="AF210" s="1">
        <f t="shared" si="96"/>
        <v>-2.369959532718785E-2</v>
      </c>
      <c r="AG210" s="2"/>
      <c r="AH210" s="1">
        <f t="shared" si="97"/>
        <v>-7.0424564233130555E-3</v>
      </c>
      <c r="AI210" s="1">
        <f t="shared" si="98"/>
        <v>0.51557612697244082</v>
      </c>
      <c r="AJ210" s="1">
        <f t="shared" si="99"/>
        <v>-0.81365143379312854</v>
      </c>
      <c r="AK210" s="1">
        <f t="shared" si="100"/>
        <v>0.28334621111128178</v>
      </c>
      <c r="AL210" s="1">
        <f t="shared" si="101"/>
        <v>2.612339803808994</v>
      </c>
      <c r="AM210" s="1">
        <f t="shared" si="102"/>
        <v>3.6902887289848469</v>
      </c>
      <c r="AN210" s="1">
        <f t="shared" si="113"/>
        <v>2.1965544554169649</v>
      </c>
      <c r="AO210" s="1">
        <f t="shared" si="113"/>
        <v>2.1960311902877376</v>
      </c>
      <c r="AP210" s="1">
        <f t="shared" si="113"/>
        <v>2.197622490939743</v>
      </c>
      <c r="AQ210" s="1">
        <f t="shared" si="113"/>
        <v>2.1927722481895779</v>
      </c>
      <c r="AR210" s="1">
        <f t="shared" si="113"/>
        <v>2.2074557684257941</v>
      </c>
      <c r="AS210" s="1">
        <f t="shared" si="113"/>
        <v>2.1620357116539579</v>
      </c>
      <c r="AT210" s="1">
        <f t="shared" si="113"/>
        <v>2.2945618633688794</v>
      </c>
      <c r="AU210" s="1">
        <f t="shared" si="103"/>
        <v>1.7415146602206084</v>
      </c>
    </row>
    <row r="211" spans="1:47" x14ac:dyDescent="0.2">
      <c r="A211" s="38" t="s">
        <v>159</v>
      </c>
      <c r="B211" s="44" t="s">
        <v>102</v>
      </c>
      <c r="C211" s="63">
        <v>46291.421999999999</v>
      </c>
      <c r="D211" s="38" t="s">
        <v>82</v>
      </c>
      <c r="E211" s="64">
        <f t="shared" si="86"/>
        <v>-8598.9979757085039</v>
      </c>
      <c r="F211" s="1">
        <f t="shared" si="105"/>
        <v>-8599</v>
      </c>
      <c r="G211" s="1">
        <f t="shared" si="87"/>
        <v>2.3199999995995313E-3</v>
      </c>
      <c r="I211" s="1">
        <f t="shared" si="114"/>
        <v>2.3199999995995313E-3</v>
      </c>
      <c r="P211" s="1">
        <f t="shared" si="88"/>
        <v>2.301959532981418E-2</v>
      </c>
      <c r="Q211" s="131">
        <f t="shared" si="89"/>
        <v>31272.921999999999</v>
      </c>
      <c r="S211" s="2">
        <v>0.1</v>
      </c>
      <c r="Z211" s="1">
        <f t="shared" si="90"/>
        <v>-8599</v>
      </c>
      <c r="AA211" s="1">
        <f t="shared" si="91"/>
        <v>1.5977138906501126E-2</v>
      </c>
      <c r="AB211" s="1">
        <f t="shared" si="92"/>
        <v>9.3624564229125868E-3</v>
      </c>
      <c r="AC211" s="1">
        <f t="shared" si="93"/>
        <v>-2.0699595330214648E-2</v>
      </c>
      <c r="AD211" s="1">
        <f t="shared" si="94"/>
        <v>-1.3657138906901595E-2</v>
      </c>
      <c r="AE211" s="1">
        <f t="shared" si="95"/>
        <v>1.8651744312240529E-5</v>
      </c>
      <c r="AF211" s="1">
        <f t="shared" si="96"/>
        <v>-2.0699595330214648E-2</v>
      </c>
      <c r="AG211" s="2"/>
      <c r="AH211" s="1">
        <f t="shared" si="97"/>
        <v>-7.0424564233130555E-3</v>
      </c>
      <c r="AI211" s="1">
        <f t="shared" si="98"/>
        <v>0.51557612697244082</v>
      </c>
      <c r="AJ211" s="1">
        <f t="shared" si="99"/>
        <v>-0.81365143379312854</v>
      </c>
      <c r="AK211" s="1">
        <f t="shared" si="100"/>
        <v>0.28334621111128178</v>
      </c>
      <c r="AL211" s="1">
        <f t="shared" si="101"/>
        <v>2.612339803808994</v>
      </c>
      <c r="AM211" s="1">
        <f t="shared" si="102"/>
        <v>3.6902887289848469</v>
      </c>
      <c r="AN211" s="1">
        <f t="shared" ref="AN211:AT220" si="115">$AU211+$AB$7*SIN(AO211)</f>
        <v>2.1965544554169649</v>
      </c>
      <c r="AO211" s="1">
        <f t="shared" si="115"/>
        <v>2.1960311902877376</v>
      </c>
      <c r="AP211" s="1">
        <f t="shared" si="115"/>
        <v>2.197622490939743</v>
      </c>
      <c r="AQ211" s="1">
        <f t="shared" si="115"/>
        <v>2.1927722481895779</v>
      </c>
      <c r="AR211" s="1">
        <f t="shared" si="115"/>
        <v>2.2074557684257941</v>
      </c>
      <c r="AS211" s="1">
        <f t="shared" si="115"/>
        <v>2.1620357116539579</v>
      </c>
      <c r="AT211" s="1">
        <f t="shared" si="115"/>
        <v>2.2945618633688794</v>
      </c>
      <c r="AU211" s="1">
        <f t="shared" si="103"/>
        <v>1.7415146602206084</v>
      </c>
    </row>
    <row r="212" spans="1:47" x14ac:dyDescent="0.2">
      <c r="A212" s="38" t="s">
        <v>159</v>
      </c>
      <c r="B212" s="44" t="s">
        <v>102</v>
      </c>
      <c r="C212" s="63">
        <v>46291.423000000003</v>
      </c>
      <c r="D212" s="38" t="s">
        <v>82</v>
      </c>
      <c r="E212" s="64">
        <f t="shared" si="86"/>
        <v>-8598.997103169062</v>
      </c>
      <c r="F212" s="1">
        <f t="shared" si="105"/>
        <v>-8599</v>
      </c>
      <c r="G212" s="1">
        <f t="shared" si="87"/>
        <v>3.3200000034412369E-3</v>
      </c>
      <c r="I212" s="1">
        <f t="shared" si="114"/>
        <v>3.3200000034412369E-3</v>
      </c>
      <c r="P212" s="1">
        <f t="shared" si="88"/>
        <v>2.301959532981418E-2</v>
      </c>
      <c r="Q212" s="131">
        <f t="shared" si="89"/>
        <v>31272.923000000003</v>
      </c>
      <c r="S212" s="2">
        <v>0.1</v>
      </c>
      <c r="Z212" s="1">
        <f t="shared" si="90"/>
        <v>-8599</v>
      </c>
      <c r="AA212" s="1">
        <f t="shared" si="91"/>
        <v>1.5977138906501126E-2</v>
      </c>
      <c r="AB212" s="1">
        <f t="shared" si="92"/>
        <v>1.0362456426754292E-2</v>
      </c>
      <c r="AC212" s="1">
        <f t="shared" si="93"/>
        <v>-1.9699595326372943E-2</v>
      </c>
      <c r="AD212" s="1">
        <f t="shared" si="94"/>
        <v>-1.2657138903059889E-2</v>
      </c>
      <c r="AE212" s="1">
        <f t="shared" si="95"/>
        <v>1.6020316521135212E-5</v>
      </c>
      <c r="AF212" s="1">
        <f t="shared" si="96"/>
        <v>-1.9699595326372943E-2</v>
      </c>
      <c r="AG212" s="2"/>
      <c r="AH212" s="1">
        <f t="shared" si="97"/>
        <v>-7.0424564233130555E-3</v>
      </c>
      <c r="AI212" s="1">
        <f t="shared" si="98"/>
        <v>0.51557612697244082</v>
      </c>
      <c r="AJ212" s="1">
        <f t="shared" si="99"/>
        <v>-0.81365143379312854</v>
      </c>
      <c r="AK212" s="1">
        <f t="shared" si="100"/>
        <v>0.28334621111128178</v>
      </c>
      <c r="AL212" s="1">
        <f t="shared" si="101"/>
        <v>2.612339803808994</v>
      </c>
      <c r="AM212" s="1">
        <f t="shared" si="102"/>
        <v>3.6902887289848469</v>
      </c>
      <c r="AN212" s="1">
        <f t="shared" si="115"/>
        <v>2.1965544554169649</v>
      </c>
      <c r="AO212" s="1">
        <f t="shared" si="115"/>
        <v>2.1960311902877376</v>
      </c>
      <c r="AP212" s="1">
        <f t="shared" si="115"/>
        <v>2.197622490939743</v>
      </c>
      <c r="AQ212" s="1">
        <f t="shared" si="115"/>
        <v>2.1927722481895779</v>
      </c>
      <c r="AR212" s="1">
        <f t="shared" si="115"/>
        <v>2.2074557684257941</v>
      </c>
      <c r="AS212" s="1">
        <f t="shared" si="115"/>
        <v>2.1620357116539579</v>
      </c>
      <c r="AT212" s="1">
        <f t="shared" si="115"/>
        <v>2.2945618633688794</v>
      </c>
      <c r="AU212" s="1">
        <f t="shared" si="103"/>
        <v>1.7415146602206084</v>
      </c>
    </row>
    <row r="213" spans="1:47" x14ac:dyDescent="0.2">
      <c r="A213" s="38" t="s">
        <v>159</v>
      </c>
      <c r="B213" s="44" t="s">
        <v>102</v>
      </c>
      <c r="C213" s="63">
        <v>46292.574999999997</v>
      </c>
      <c r="D213" s="38" t="s">
        <v>82</v>
      </c>
      <c r="E213" s="64">
        <f t="shared" ref="E213:E276" si="116">+(C213-C$7)/C$8</f>
        <v>-8597.9919377355891</v>
      </c>
      <c r="F213" s="1">
        <f t="shared" si="105"/>
        <v>-8598</v>
      </c>
      <c r="G213" s="1">
        <f t="shared" ref="G213:G276" si="117">+C213-(C$7+F213*C$8)</f>
        <v>9.2399999994086102E-3</v>
      </c>
      <c r="I213" s="1">
        <f t="shared" si="114"/>
        <v>9.2399999994086102E-3</v>
      </c>
      <c r="P213" s="1">
        <f t="shared" ref="P213:P276" si="118">+D$11+D$12*F213+D$13*F213^2</f>
        <v>2.3021036515895141E-2</v>
      </c>
      <c r="Q213" s="131">
        <f t="shared" ref="Q213:Q276" si="119">+C213-15018.5</f>
        <v>31274.074999999997</v>
      </c>
      <c r="S213" s="2">
        <v>0.1</v>
      </c>
      <c r="Z213" s="1">
        <f t="shared" ref="Z213:Z276" si="120">F213</f>
        <v>-8598</v>
      </c>
      <c r="AA213" s="1">
        <f t="shared" ref="AA213:AA276" si="121">AB$3+AB$4*Z213+AB$5*Z213^2+AH213</f>
        <v>1.5973637778290813E-2</v>
      </c>
      <c r="AB213" s="1">
        <f t="shared" ref="AB213:AB276" si="122">IF(S213&lt;&gt;0,G213-AH213,-9999)</f>
        <v>1.6287398737012938E-2</v>
      </c>
      <c r="AC213" s="1">
        <f t="shared" ref="AC213:AC276" si="123">+G213-P213</f>
        <v>-1.3781036516486531E-2</v>
      </c>
      <c r="AD213" s="1">
        <f t="shared" ref="AD213:AD276" si="124">IF(S213&lt;&gt;0,G213-AA213,-9999)</f>
        <v>-6.7336377788822024E-3</v>
      </c>
      <c r="AE213" s="1">
        <f t="shared" ref="AE213:AE276" si="125">+(G213-AA213)^2*S213</f>
        <v>4.5341877737189643E-6</v>
      </c>
      <c r="AF213" s="1">
        <f t="shared" ref="AF213:AF276" si="126">IF(S213&lt;&gt;0,G213-P213,-9999)</f>
        <v>-1.3781036516486531E-2</v>
      </c>
      <c r="AG213" s="2"/>
      <c r="AH213" s="1">
        <f t="shared" ref="AH213:AH276" si="127">$AB$6*($AB$11/AI213*AJ213+$AB$12)</f>
        <v>-7.0473987376043299E-3</v>
      </c>
      <c r="AI213" s="1">
        <f t="shared" ref="AI213:AI276" si="128">1+$AB$7*COS(AL213)</f>
        <v>0.51550015214873324</v>
      </c>
      <c r="AJ213" s="1">
        <f t="shared" ref="AJ213:AJ276" si="129">SIN(AL213+RADIANS($AB$9))</f>
        <v>-0.81380732093431996</v>
      </c>
      <c r="AK213" s="1">
        <f t="shared" ref="AK213:AK276" si="130">$AB$7*SIN(AL213)</f>
        <v>0.28321628050350361</v>
      </c>
      <c r="AL213" s="1">
        <f t="shared" ref="AL213:AL276" si="131">2*ATAN(AM213)</f>
        <v>2.6126079995486577</v>
      </c>
      <c r="AM213" s="1">
        <f t="shared" ref="AM213:AM276" si="132">SQRT((1+$AB$7)/(1-$AB$7))*TAN(AN213/2)</f>
        <v>3.6922499731624558</v>
      </c>
      <c r="AN213" s="1">
        <f t="shared" si="115"/>
        <v>2.1969850332993586</v>
      </c>
      <c r="AO213" s="1">
        <f t="shared" si="115"/>
        <v>2.1964596744921359</v>
      </c>
      <c r="AP213" s="1">
        <f t="shared" si="115"/>
        <v>2.1980563901742487</v>
      </c>
      <c r="AQ213" s="1">
        <f t="shared" si="115"/>
        <v>2.1931925249215078</v>
      </c>
      <c r="AR213" s="1">
        <f t="shared" si="115"/>
        <v>2.2079084652332539</v>
      </c>
      <c r="AS213" s="1">
        <f t="shared" si="115"/>
        <v>2.1624149575283673</v>
      </c>
      <c r="AT213" s="1">
        <f t="shared" si="115"/>
        <v>2.295078659916352</v>
      </c>
      <c r="AU213" s="1">
        <f t="shared" ref="AU213:AU276" si="133">RADIANS($AB$9)+$AB$18*(F213-AB$15)</f>
        <v>1.7420860226479493</v>
      </c>
    </row>
    <row r="214" spans="1:47" x14ac:dyDescent="0.2">
      <c r="A214" s="64" t="s">
        <v>162</v>
      </c>
      <c r="B214" s="75"/>
      <c r="C214" s="76">
        <v>46298.315499999997</v>
      </c>
      <c r="D214" s="76"/>
      <c r="E214" s="64">
        <f t="shared" si="116"/>
        <v>-8592.9831250872576</v>
      </c>
      <c r="F214" s="1">
        <f t="shared" si="105"/>
        <v>-8593</v>
      </c>
      <c r="G214" s="1">
        <f t="shared" si="117"/>
        <v>1.9339999998919666E-2</v>
      </c>
      <c r="J214" s="1">
        <f>G214</f>
        <v>1.9339999998919666E-2</v>
      </c>
      <c r="P214" s="1">
        <f t="shared" si="118"/>
        <v>2.3028224300772705E-2</v>
      </c>
      <c r="Q214" s="131">
        <f t="shared" si="119"/>
        <v>31279.815499999997</v>
      </c>
      <c r="S214" s="2">
        <v>1</v>
      </c>
      <c r="Z214" s="1">
        <f t="shared" si="120"/>
        <v>-8593</v>
      </c>
      <c r="AA214" s="1">
        <f t="shared" si="121"/>
        <v>1.5956144164026059E-2</v>
      </c>
      <c r="AB214" s="1">
        <f t="shared" si="122"/>
        <v>2.6412080135666312E-2</v>
      </c>
      <c r="AC214" s="1">
        <f t="shared" si="123"/>
        <v>-3.6882243018530395E-3</v>
      </c>
      <c r="AD214" s="1">
        <f t="shared" si="124"/>
        <v>3.3838558348936072E-3</v>
      </c>
      <c r="AE214" s="1">
        <f t="shared" si="125"/>
        <v>1.1450480311343511E-5</v>
      </c>
      <c r="AF214" s="1">
        <f t="shared" si="126"/>
        <v>-3.6882243018530395E-3</v>
      </c>
      <c r="AG214" s="2"/>
      <c r="AH214" s="1">
        <f t="shared" si="127"/>
        <v>-7.0720801367466475E-3</v>
      </c>
      <c r="AI214" s="1">
        <f t="shared" si="128"/>
        <v>0.51512113017675731</v>
      </c>
      <c r="AJ214" s="1">
        <f t="shared" si="129"/>
        <v>-0.81458520240794063</v>
      </c>
      <c r="AK214" s="1">
        <f t="shared" si="130"/>
        <v>0.28256688714192013</v>
      </c>
      <c r="AL214" s="1">
        <f t="shared" si="131"/>
        <v>2.6139478128798137</v>
      </c>
      <c r="AM214" s="1">
        <f t="shared" si="132"/>
        <v>3.7020768308737044</v>
      </c>
      <c r="AN214" s="1">
        <f t="shared" si="115"/>
        <v>2.1991370017709171</v>
      </c>
      <c r="AO214" s="1">
        <f t="shared" si="115"/>
        <v>2.1986010903873576</v>
      </c>
      <c r="AP214" s="1">
        <f t="shared" si="115"/>
        <v>2.2002250463894564</v>
      </c>
      <c r="AQ214" s="1">
        <f t="shared" si="115"/>
        <v>2.195292788160494</v>
      </c>
      <c r="AR214" s="1">
        <f t="shared" si="115"/>
        <v>2.2101711559192347</v>
      </c>
      <c r="AS214" s="1">
        <f t="shared" si="115"/>
        <v>2.1643105137625165</v>
      </c>
      <c r="AT214" s="1">
        <f t="shared" si="115"/>
        <v>2.2976599351037499</v>
      </c>
      <c r="AU214" s="1">
        <f t="shared" si="133"/>
        <v>1.744942834784653</v>
      </c>
    </row>
    <row r="215" spans="1:47" x14ac:dyDescent="0.2">
      <c r="A215" s="38" t="s">
        <v>159</v>
      </c>
      <c r="B215" s="44" t="s">
        <v>102</v>
      </c>
      <c r="C215" s="63">
        <v>46299.434999999998</v>
      </c>
      <c r="D215" s="38" t="s">
        <v>82</v>
      </c>
      <c r="E215" s="64">
        <f t="shared" si="116"/>
        <v>-8592.00631718554</v>
      </c>
      <c r="F215" s="1">
        <f t="shared" si="105"/>
        <v>-8592</v>
      </c>
      <c r="G215" s="1">
        <f t="shared" si="117"/>
        <v>-7.2400000062771142E-3</v>
      </c>
      <c r="I215" s="1">
        <f t="shared" ref="I215:I228" si="134">G215</f>
        <v>-7.2400000062771142E-3</v>
      </c>
      <c r="P215" s="1">
        <f t="shared" si="118"/>
        <v>2.3029658228642766E-2</v>
      </c>
      <c r="Q215" s="131">
        <f t="shared" si="119"/>
        <v>31280.934999999998</v>
      </c>
      <c r="S215" s="2">
        <v>0.1</v>
      </c>
      <c r="Z215" s="1">
        <f t="shared" si="120"/>
        <v>-8592</v>
      </c>
      <c r="AA215" s="1">
        <f t="shared" si="121"/>
        <v>1.5952647844992E-2</v>
      </c>
      <c r="AB215" s="1">
        <f t="shared" si="122"/>
        <v>-1.6298962262634858E-4</v>
      </c>
      <c r="AC215" s="1">
        <f t="shared" si="123"/>
        <v>-3.026965823491988E-2</v>
      </c>
      <c r="AD215" s="1">
        <f t="shared" si="124"/>
        <v>-2.3192647851269114E-2</v>
      </c>
      <c r="AE215" s="1">
        <f t="shared" si="125"/>
        <v>5.3789891435297787E-5</v>
      </c>
      <c r="AF215" s="1">
        <f t="shared" si="126"/>
        <v>-3.026965823491988E-2</v>
      </c>
      <c r="AG215" s="2"/>
      <c r="AH215" s="1">
        <f t="shared" si="127"/>
        <v>-7.0770103836507656E-3</v>
      </c>
      <c r="AI215" s="1">
        <f t="shared" si="128"/>
        <v>0.51504549589559634</v>
      </c>
      <c r="AJ215" s="1">
        <f t="shared" si="129"/>
        <v>-0.81474046842604764</v>
      </c>
      <c r="AK215" s="1">
        <f t="shared" si="130"/>
        <v>0.28243706034972088</v>
      </c>
      <c r="AL215" s="1">
        <f t="shared" si="131"/>
        <v>2.6142155429763725</v>
      </c>
      <c r="AM215" s="1">
        <f t="shared" si="132"/>
        <v>3.7040463423815071</v>
      </c>
      <c r="AN215" s="1">
        <f t="shared" si="115"/>
        <v>2.19956721162812</v>
      </c>
      <c r="AO215" s="1">
        <f t="shared" si="115"/>
        <v>2.199029172856275</v>
      </c>
      <c r="AP215" s="1">
        <f t="shared" si="115"/>
        <v>2.2006586099579293</v>
      </c>
      <c r="AQ215" s="1">
        <f t="shared" si="115"/>
        <v>2.1957126171910839</v>
      </c>
      <c r="AR215" s="1">
        <f t="shared" si="115"/>
        <v>2.2106235353161301</v>
      </c>
      <c r="AS215" s="1">
        <f t="shared" si="115"/>
        <v>2.1646894915150483</v>
      </c>
      <c r="AT215" s="1">
        <f t="shared" si="115"/>
        <v>2.2981756487571676</v>
      </c>
      <c r="AU215" s="1">
        <f t="shared" si="133"/>
        <v>1.7455141972119936</v>
      </c>
    </row>
    <row r="216" spans="1:47" x14ac:dyDescent="0.2">
      <c r="A216" s="38" t="s">
        <v>159</v>
      </c>
      <c r="B216" s="44" t="s">
        <v>102</v>
      </c>
      <c r="C216" s="63">
        <v>46299.436999999998</v>
      </c>
      <c r="D216" s="38" t="s">
        <v>82</v>
      </c>
      <c r="E216" s="64">
        <f t="shared" si="116"/>
        <v>-8592.0045721066617</v>
      </c>
      <c r="F216" s="1">
        <f t="shared" si="105"/>
        <v>-8592</v>
      </c>
      <c r="G216" s="1">
        <f t="shared" si="117"/>
        <v>-5.2400000058696605E-3</v>
      </c>
      <c r="I216" s="1">
        <f t="shared" si="134"/>
        <v>-5.2400000058696605E-3</v>
      </c>
      <c r="P216" s="1">
        <f t="shared" si="118"/>
        <v>2.3029658228642766E-2</v>
      </c>
      <c r="Q216" s="131">
        <f t="shared" si="119"/>
        <v>31280.936999999998</v>
      </c>
      <c r="S216" s="2">
        <v>0.1</v>
      </c>
      <c r="Z216" s="1">
        <f t="shared" si="120"/>
        <v>-8592</v>
      </c>
      <c r="AA216" s="1">
        <f t="shared" si="121"/>
        <v>1.5952647844992E-2</v>
      </c>
      <c r="AB216" s="1">
        <f t="shared" si="122"/>
        <v>1.837010377781105E-3</v>
      </c>
      <c r="AC216" s="1">
        <f t="shared" si="123"/>
        <v>-2.8269658234512426E-2</v>
      </c>
      <c r="AD216" s="1">
        <f t="shared" si="124"/>
        <v>-2.1192647850861661E-2</v>
      </c>
      <c r="AE216" s="1">
        <f t="shared" si="125"/>
        <v>4.4912832293063143E-5</v>
      </c>
      <c r="AF216" s="1">
        <f t="shared" si="126"/>
        <v>-2.8269658234512426E-2</v>
      </c>
      <c r="AG216" s="2"/>
      <c r="AH216" s="1">
        <f t="shared" si="127"/>
        <v>-7.0770103836507656E-3</v>
      </c>
      <c r="AI216" s="1">
        <f t="shared" si="128"/>
        <v>0.51504549589559634</v>
      </c>
      <c r="AJ216" s="1">
        <f t="shared" si="129"/>
        <v>-0.81474046842604764</v>
      </c>
      <c r="AK216" s="1">
        <f t="shared" si="130"/>
        <v>0.28243706034972088</v>
      </c>
      <c r="AL216" s="1">
        <f t="shared" si="131"/>
        <v>2.6142155429763725</v>
      </c>
      <c r="AM216" s="1">
        <f t="shared" si="132"/>
        <v>3.7040463423815071</v>
      </c>
      <c r="AN216" s="1">
        <f t="shared" si="115"/>
        <v>2.19956721162812</v>
      </c>
      <c r="AO216" s="1">
        <f t="shared" si="115"/>
        <v>2.199029172856275</v>
      </c>
      <c r="AP216" s="1">
        <f t="shared" si="115"/>
        <v>2.2006586099579293</v>
      </c>
      <c r="AQ216" s="1">
        <f t="shared" si="115"/>
        <v>2.1957126171910839</v>
      </c>
      <c r="AR216" s="1">
        <f t="shared" si="115"/>
        <v>2.2106235353161301</v>
      </c>
      <c r="AS216" s="1">
        <f t="shared" si="115"/>
        <v>2.1646894915150483</v>
      </c>
      <c r="AT216" s="1">
        <f t="shared" si="115"/>
        <v>2.2981756487571676</v>
      </c>
      <c r="AU216" s="1">
        <f t="shared" si="133"/>
        <v>1.7455141972119936</v>
      </c>
    </row>
    <row r="217" spans="1:47" x14ac:dyDescent="0.2">
      <c r="A217" s="38" t="s">
        <v>159</v>
      </c>
      <c r="B217" s="44" t="s">
        <v>102</v>
      </c>
      <c r="C217" s="63">
        <v>46299.442000000003</v>
      </c>
      <c r="D217" s="38" t="s">
        <v>82</v>
      </c>
      <c r="E217" s="64">
        <f t="shared" si="116"/>
        <v>-8592.0002094094634</v>
      </c>
      <c r="F217" s="1">
        <f t="shared" si="105"/>
        <v>-8592</v>
      </c>
      <c r="G217" s="1">
        <f t="shared" si="117"/>
        <v>-2.4000000121304765E-4</v>
      </c>
      <c r="I217" s="1">
        <f t="shared" si="134"/>
        <v>-2.4000000121304765E-4</v>
      </c>
      <c r="P217" s="1">
        <f t="shared" si="118"/>
        <v>2.3029658228642766E-2</v>
      </c>
      <c r="Q217" s="131">
        <f t="shared" si="119"/>
        <v>31280.942000000003</v>
      </c>
      <c r="S217" s="2">
        <v>0.1</v>
      </c>
      <c r="Z217" s="1">
        <f t="shared" si="120"/>
        <v>-8592</v>
      </c>
      <c r="AA217" s="1">
        <f t="shared" si="121"/>
        <v>1.5952647844992E-2</v>
      </c>
      <c r="AB217" s="1">
        <f t="shared" si="122"/>
        <v>6.8370103824377179E-3</v>
      </c>
      <c r="AC217" s="1">
        <f t="shared" si="123"/>
        <v>-2.3269658229855814E-2</v>
      </c>
      <c r="AD217" s="1">
        <f t="shared" si="124"/>
        <v>-1.6192647846205048E-2</v>
      </c>
      <c r="AE217" s="1">
        <f t="shared" si="125"/>
        <v>2.62201844271209E-5</v>
      </c>
      <c r="AF217" s="1">
        <f t="shared" si="126"/>
        <v>-2.3269658229855814E-2</v>
      </c>
      <c r="AG217" s="2"/>
      <c r="AH217" s="1">
        <f t="shared" si="127"/>
        <v>-7.0770103836507656E-3</v>
      </c>
      <c r="AI217" s="1">
        <f t="shared" si="128"/>
        <v>0.51504549589559634</v>
      </c>
      <c r="AJ217" s="1">
        <f t="shared" si="129"/>
        <v>-0.81474046842604764</v>
      </c>
      <c r="AK217" s="1">
        <f t="shared" si="130"/>
        <v>0.28243706034972088</v>
      </c>
      <c r="AL217" s="1">
        <f t="shared" si="131"/>
        <v>2.6142155429763725</v>
      </c>
      <c r="AM217" s="1">
        <f t="shared" si="132"/>
        <v>3.7040463423815071</v>
      </c>
      <c r="AN217" s="1">
        <f t="shared" si="115"/>
        <v>2.19956721162812</v>
      </c>
      <c r="AO217" s="1">
        <f t="shared" si="115"/>
        <v>2.199029172856275</v>
      </c>
      <c r="AP217" s="1">
        <f t="shared" si="115"/>
        <v>2.2006586099579293</v>
      </c>
      <c r="AQ217" s="1">
        <f t="shared" si="115"/>
        <v>2.1957126171910839</v>
      </c>
      <c r="AR217" s="1">
        <f t="shared" si="115"/>
        <v>2.2106235353161301</v>
      </c>
      <c r="AS217" s="1">
        <f t="shared" si="115"/>
        <v>2.1646894915150483</v>
      </c>
      <c r="AT217" s="1">
        <f t="shared" si="115"/>
        <v>2.2981756487571676</v>
      </c>
      <c r="AU217" s="1">
        <f t="shared" si="133"/>
        <v>1.7455141972119936</v>
      </c>
    </row>
    <row r="218" spans="1:47" x14ac:dyDescent="0.2">
      <c r="A218" s="38" t="s">
        <v>159</v>
      </c>
      <c r="B218" s="44" t="s">
        <v>102</v>
      </c>
      <c r="C218" s="63">
        <v>46299.444000000003</v>
      </c>
      <c r="D218" s="38" t="s">
        <v>82</v>
      </c>
      <c r="E218" s="64">
        <f t="shared" si="116"/>
        <v>-8591.9984643305852</v>
      </c>
      <c r="F218" s="1">
        <f t="shared" si="105"/>
        <v>-8592</v>
      </c>
      <c r="G218" s="1">
        <f t="shared" si="117"/>
        <v>1.759999999194406E-3</v>
      </c>
      <c r="I218" s="1">
        <f t="shared" si="134"/>
        <v>1.759999999194406E-3</v>
      </c>
      <c r="P218" s="1">
        <f t="shared" si="118"/>
        <v>2.3029658228642766E-2</v>
      </c>
      <c r="Q218" s="131">
        <f t="shared" si="119"/>
        <v>31280.944000000003</v>
      </c>
      <c r="S218" s="2">
        <v>0.1</v>
      </c>
      <c r="Z218" s="1">
        <f t="shared" si="120"/>
        <v>-8592</v>
      </c>
      <c r="AA218" s="1">
        <f t="shared" si="121"/>
        <v>1.5952647844992E-2</v>
      </c>
      <c r="AB218" s="1">
        <f t="shared" si="122"/>
        <v>8.8370103828451715E-3</v>
      </c>
      <c r="AC218" s="1">
        <f t="shared" si="123"/>
        <v>-2.126965822944836E-2</v>
      </c>
      <c r="AD218" s="1">
        <f t="shared" si="124"/>
        <v>-1.4192647845797594E-2</v>
      </c>
      <c r="AE218" s="1">
        <f t="shared" si="125"/>
        <v>2.014312528748231E-5</v>
      </c>
      <c r="AF218" s="1">
        <f t="shared" si="126"/>
        <v>-2.126965822944836E-2</v>
      </c>
      <c r="AG218" s="2"/>
      <c r="AH218" s="1">
        <f t="shared" si="127"/>
        <v>-7.0770103836507656E-3</v>
      </c>
      <c r="AI218" s="1">
        <f t="shared" si="128"/>
        <v>0.51504549589559634</v>
      </c>
      <c r="AJ218" s="1">
        <f t="shared" si="129"/>
        <v>-0.81474046842604764</v>
      </c>
      <c r="AK218" s="1">
        <f t="shared" si="130"/>
        <v>0.28243706034972088</v>
      </c>
      <c r="AL218" s="1">
        <f t="shared" si="131"/>
        <v>2.6142155429763725</v>
      </c>
      <c r="AM218" s="1">
        <f t="shared" si="132"/>
        <v>3.7040463423815071</v>
      </c>
      <c r="AN218" s="1">
        <f t="shared" si="115"/>
        <v>2.19956721162812</v>
      </c>
      <c r="AO218" s="1">
        <f t="shared" si="115"/>
        <v>2.199029172856275</v>
      </c>
      <c r="AP218" s="1">
        <f t="shared" si="115"/>
        <v>2.2006586099579293</v>
      </c>
      <c r="AQ218" s="1">
        <f t="shared" si="115"/>
        <v>2.1957126171910839</v>
      </c>
      <c r="AR218" s="1">
        <f t="shared" si="115"/>
        <v>2.2106235353161301</v>
      </c>
      <c r="AS218" s="1">
        <f t="shared" si="115"/>
        <v>2.1646894915150483</v>
      </c>
      <c r="AT218" s="1">
        <f t="shared" si="115"/>
        <v>2.2981756487571676</v>
      </c>
      <c r="AU218" s="1">
        <f t="shared" si="133"/>
        <v>1.7455141972119936</v>
      </c>
    </row>
    <row r="219" spans="1:47" x14ac:dyDescent="0.2">
      <c r="A219" s="38" t="s">
        <v>159</v>
      </c>
      <c r="B219" s="44" t="s">
        <v>102</v>
      </c>
      <c r="C219" s="63">
        <v>46299.444000000003</v>
      </c>
      <c r="D219" s="38" t="s">
        <v>82</v>
      </c>
      <c r="E219" s="64">
        <f t="shared" si="116"/>
        <v>-8591.9984643305852</v>
      </c>
      <c r="F219" s="1">
        <f t="shared" ref="F219:F282" si="135">ROUND(2*E219,0)/2</f>
        <v>-8592</v>
      </c>
      <c r="G219" s="1">
        <f t="shared" si="117"/>
        <v>1.759999999194406E-3</v>
      </c>
      <c r="I219" s="1">
        <f t="shared" si="134"/>
        <v>1.759999999194406E-3</v>
      </c>
      <c r="P219" s="1">
        <f t="shared" si="118"/>
        <v>2.3029658228642766E-2</v>
      </c>
      <c r="Q219" s="131">
        <f t="shared" si="119"/>
        <v>31280.944000000003</v>
      </c>
      <c r="S219" s="2">
        <v>0.1</v>
      </c>
      <c r="Z219" s="1">
        <f t="shared" si="120"/>
        <v>-8592</v>
      </c>
      <c r="AA219" s="1">
        <f t="shared" si="121"/>
        <v>1.5952647844992E-2</v>
      </c>
      <c r="AB219" s="1">
        <f t="shared" si="122"/>
        <v>8.8370103828451715E-3</v>
      </c>
      <c r="AC219" s="1">
        <f t="shared" si="123"/>
        <v>-2.126965822944836E-2</v>
      </c>
      <c r="AD219" s="1">
        <f t="shared" si="124"/>
        <v>-1.4192647845797594E-2</v>
      </c>
      <c r="AE219" s="1">
        <f t="shared" si="125"/>
        <v>2.014312528748231E-5</v>
      </c>
      <c r="AF219" s="1">
        <f t="shared" si="126"/>
        <v>-2.126965822944836E-2</v>
      </c>
      <c r="AG219" s="2"/>
      <c r="AH219" s="1">
        <f t="shared" si="127"/>
        <v>-7.0770103836507656E-3</v>
      </c>
      <c r="AI219" s="1">
        <f t="shared" si="128"/>
        <v>0.51504549589559634</v>
      </c>
      <c r="AJ219" s="1">
        <f t="shared" si="129"/>
        <v>-0.81474046842604764</v>
      </c>
      <c r="AK219" s="1">
        <f t="shared" si="130"/>
        <v>0.28243706034972088</v>
      </c>
      <c r="AL219" s="1">
        <f t="shared" si="131"/>
        <v>2.6142155429763725</v>
      </c>
      <c r="AM219" s="1">
        <f t="shared" si="132"/>
        <v>3.7040463423815071</v>
      </c>
      <c r="AN219" s="1">
        <f t="shared" si="115"/>
        <v>2.19956721162812</v>
      </c>
      <c r="AO219" s="1">
        <f t="shared" si="115"/>
        <v>2.199029172856275</v>
      </c>
      <c r="AP219" s="1">
        <f t="shared" si="115"/>
        <v>2.2006586099579293</v>
      </c>
      <c r="AQ219" s="1">
        <f t="shared" si="115"/>
        <v>2.1957126171910839</v>
      </c>
      <c r="AR219" s="1">
        <f t="shared" si="115"/>
        <v>2.2106235353161301</v>
      </c>
      <c r="AS219" s="1">
        <f t="shared" si="115"/>
        <v>2.1646894915150483</v>
      </c>
      <c r="AT219" s="1">
        <f t="shared" si="115"/>
        <v>2.2981756487571676</v>
      </c>
      <c r="AU219" s="1">
        <f t="shared" si="133"/>
        <v>1.7455141972119936</v>
      </c>
    </row>
    <row r="220" spans="1:47" x14ac:dyDescent="0.2">
      <c r="A220" s="38" t="s">
        <v>159</v>
      </c>
      <c r="B220" s="44" t="s">
        <v>102</v>
      </c>
      <c r="C220" s="63">
        <v>46299.446000000004</v>
      </c>
      <c r="D220" s="38" t="s">
        <v>82</v>
      </c>
      <c r="E220" s="64">
        <f t="shared" si="116"/>
        <v>-8591.9967192517088</v>
      </c>
      <c r="F220" s="1">
        <f t="shared" si="135"/>
        <v>-8592</v>
      </c>
      <c r="G220" s="1">
        <f t="shared" si="117"/>
        <v>3.7599999996018596E-3</v>
      </c>
      <c r="I220" s="1">
        <f t="shared" si="134"/>
        <v>3.7599999996018596E-3</v>
      </c>
      <c r="P220" s="1">
        <f t="shared" si="118"/>
        <v>2.3029658228642766E-2</v>
      </c>
      <c r="Q220" s="131">
        <f t="shared" si="119"/>
        <v>31280.946000000004</v>
      </c>
      <c r="S220" s="2">
        <v>0.1</v>
      </c>
      <c r="Z220" s="1">
        <f t="shared" si="120"/>
        <v>-8592</v>
      </c>
      <c r="AA220" s="1">
        <f t="shared" si="121"/>
        <v>1.5952647844992E-2</v>
      </c>
      <c r="AB220" s="1">
        <f t="shared" si="122"/>
        <v>1.0837010383252625E-2</v>
      </c>
      <c r="AC220" s="1">
        <f t="shared" si="123"/>
        <v>-1.9269658229040906E-2</v>
      </c>
      <c r="AD220" s="1">
        <f t="shared" si="124"/>
        <v>-1.2192647845390141E-2</v>
      </c>
      <c r="AE220" s="1">
        <f t="shared" si="125"/>
        <v>1.4866066148169685E-5</v>
      </c>
      <c r="AF220" s="1">
        <f t="shared" si="126"/>
        <v>-1.9269658229040906E-2</v>
      </c>
      <c r="AG220" s="2"/>
      <c r="AH220" s="1">
        <f t="shared" si="127"/>
        <v>-7.0770103836507656E-3</v>
      </c>
      <c r="AI220" s="1">
        <f t="shared" si="128"/>
        <v>0.51504549589559634</v>
      </c>
      <c r="AJ220" s="1">
        <f t="shared" si="129"/>
        <v>-0.81474046842604764</v>
      </c>
      <c r="AK220" s="1">
        <f t="shared" si="130"/>
        <v>0.28243706034972088</v>
      </c>
      <c r="AL220" s="1">
        <f t="shared" si="131"/>
        <v>2.6142155429763725</v>
      </c>
      <c r="AM220" s="1">
        <f t="shared" si="132"/>
        <v>3.7040463423815071</v>
      </c>
      <c r="AN220" s="1">
        <f t="shared" si="115"/>
        <v>2.19956721162812</v>
      </c>
      <c r="AO220" s="1">
        <f t="shared" si="115"/>
        <v>2.199029172856275</v>
      </c>
      <c r="AP220" s="1">
        <f t="shared" si="115"/>
        <v>2.2006586099579293</v>
      </c>
      <c r="AQ220" s="1">
        <f t="shared" si="115"/>
        <v>2.1957126171910839</v>
      </c>
      <c r="AR220" s="1">
        <f t="shared" si="115"/>
        <v>2.2106235353161301</v>
      </c>
      <c r="AS220" s="1">
        <f t="shared" si="115"/>
        <v>2.1646894915150483</v>
      </c>
      <c r="AT220" s="1">
        <f t="shared" si="115"/>
        <v>2.2981756487571676</v>
      </c>
      <c r="AU220" s="1">
        <f t="shared" si="133"/>
        <v>1.7455141972119936</v>
      </c>
    </row>
    <row r="221" spans="1:47" x14ac:dyDescent="0.2">
      <c r="A221" s="38" t="s">
        <v>159</v>
      </c>
      <c r="B221" s="44" t="s">
        <v>102</v>
      </c>
      <c r="C221" s="63">
        <v>46299.449000000001</v>
      </c>
      <c r="D221" s="38" t="s">
        <v>82</v>
      </c>
      <c r="E221" s="64">
        <f t="shared" si="116"/>
        <v>-8591.9941016333942</v>
      </c>
      <c r="F221" s="1">
        <f t="shared" si="135"/>
        <v>-8592</v>
      </c>
      <c r="G221" s="1">
        <f t="shared" si="117"/>
        <v>6.7599999965750612E-3</v>
      </c>
      <c r="I221" s="1">
        <f t="shared" si="134"/>
        <v>6.7599999965750612E-3</v>
      </c>
      <c r="P221" s="1">
        <f t="shared" si="118"/>
        <v>2.3029658228642766E-2</v>
      </c>
      <c r="Q221" s="131">
        <f t="shared" si="119"/>
        <v>31280.949000000001</v>
      </c>
      <c r="S221" s="2">
        <v>0.1</v>
      </c>
      <c r="Z221" s="1">
        <f t="shared" si="120"/>
        <v>-8592</v>
      </c>
      <c r="AA221" s="1">
        <f t="shared" si="121"/>
        <v>1.5952647844992E-2</v>
      </c>
      <c r="AB221" s="1">
        <f t="shared" si="122"/>
        <v>1.3837010380225827E-2</v>
      </c>
      <c r="AC221" s="1">
        <f t="shared" si="123"/>
        <v>-1.6269658232067705E-2</v>
      </c>
      <c r="AD221" s="1">
        <f t="shared" si="124"/>
        <v>-9.1926478484169391E-3</v>
      </c>
      <c r="AE221" s="1">
        <f t="shared" si="125"/>
        <v>8.4504774465004588E-6</v>
      </c>
      <c r="AF221" s="1">
        <f t="shared" si="126"/>
        <v>-1.6269658232067705E-2</v>
      </c>
      <c r="AG221" s="2"/>
      <c r="AH221" s="1">
        <f t="shared" si="127"/>
        <v>-7.0770103836507656E-3</v>
      </c>
      <c r="AI221" s="1">
        <f t="shared" si="128"/>
        <v>0.51504549589559634</v>
      </c>
      <c r="AJ221" s="1">
        <f t="shared" si="129"/>
        <v>-0.81474046842604764</v>
      </c>
      <c r="AK221" s="1">
        <f t="shared" si="130"/>
        <v>0.28243706034972088</v>
      </c>
      <c r="AL221" s="1">
        <f t="shared" si="131"/>
        <v>2.6142155429763725</v>
      </c>
      <c r="AM221" s="1">
        <f t="shared" si="132"/>
        <v>3.7040463423815071</v>
      </c>
      <c r="AN221" s="1">
        <f t="shared" ref="AN221:AT230" si="136">$AU221+$AB$7*SIN(AO221)</f>
        <v>2.19956721162812</v>
      </c>
      <c r="AO221" s="1">
        <f t="shared" si="136"/>
        <v>2.199029172856275</v>
      </c>
      <c r="AP221" s="1">
        <f t="shared" si="136"/>
        <v>2.2006586099579293</v>
      </c>
      <c r="AQ221" s="1">
        <f t="shared" si="136"/>
        <v>2.1957126171910839</v>
      </c>
      <c r="AR221" s="1">
        <f t="shared" si="136"/>
        <v>2.2106235353161301</v>
      </c>
      <c r="AS221" s="1">
        <f t="shared" si="136"/>
        <v>2.1646894915150483</v>
      </c>
      <c r="AT221" s="1">
        <f t="shared" si="136"/>
        <v>2.2981756487571676</v>
      </c>
      <c r="AU221" s="1">
        <f t="shared" si="133"/>
        <v>1.7455141972119936</v>
      </c>
    </row>
    <row r="222" spans="1:47" x14ac:dyDescent="0.2">
      <c r="A222" s="38" t="s">
        <v>159</v>
      </c>
      <c r="B222" s="44" t="s">
        <v>102</v>
      </c>
      <c r="C222" s="63">
        <v>46299.45</v>
      </c>
      <c r="D222" s="38" t="s">
        <v>82</v>
      </c>
      <c r="E222" s="64">
        <f t="shared" si="116"/>
        <v>-8591.9932290939578</v>
      </c>
      <c r="F222" s="1">
        <f t="shared" si="135"/>
        <v>-8592</v>
      </c>
      <c r="G222" s="1">
        <f t="shared" si="117"/>
        <v>7.7599999931408092E-3</v>
      </c>
      <c r="I222" s="1">
        <f t="shared" si="134"/>
        <v>7.7599999931408092E-3</v>
      </c>
      <c r="P222" s="1">
        <f t="shared" si="118"/>
        <v>2.3029658228642766E-2</v>
      </c>
      <c r="Q222" s="131">
        <f t="shared" si="119"/>
        <v>31280.949999999997</v>
      </c>
      <c r="S222" s="2">
        <v>0.1</v>
      </c>
      <c r="Z222" s="1">
        <f t="shared" si="120"/>
        <v>-8592</v>
      </c>
      <c r="AA222" s="1">
        <f t="shared" si="121"/>
        <v>1.5952647844992E-2</v>
      </c>
      <c r="AB222" s="1">
        <f t="shared" si="122"/>
        <v>1.4837010376791575E-2</v>
      </c>
      <c r="AC222" s="1">
        <f t="shared" si="123"/>
        <v>-1.5269658235501957E-2</v>
      </c>
      <c r="AD222" s="1">
        <f t="shared" si="124"/>
        <v>-8.1926478518511911E-3</v>
      </c>
      <c r="AE222" s="1">
        <f t="shared" si="125"/>
        <v>6.7119478824441941E-6</v>
      </c>
      <c r="AF222" s="1">
        <f t="shared" si="126"/>
        <v>-1.5269658235501957E-2</v>
      </c>
      <c r="AG222" s="2"/>
      <c r="AH222" s="1">
        <f t="shared" si="127"/>
        <v>-7.0770103836507656E-3</v>
      </c>
      <c r="AI222" s="1">
        <f t="shared" si="128"/>
        <v>0.51504549589559634</v>
      </c>
      <c r="AJ222" s="1">
        <f t="shared" si="129"/>
        <v>-0.81474046842604764</v>
      </c>
      <c r="AK222" s="1">
        <f t="shared" si="130"/>
        <v>0.28243706034972088</v>
      </c>
      <c r="AL222" s="1">
        <f t="shared" si="131"/>
        <v>2.6142155429763725</v>
      </c>
      <c r="AM222" s="1">
        <f t="shared" si="132"/>
        <v>3.7040463423815071</v>
      </c>
      <c r="AN222" s="1">
        <f t="shared" si="136"/>
        <v>2.19956721162812</v>
      </c>
      <c r="AO222" s="1">
        <f t="shared" si="136"/>
        <v>2.199029172856275</v>
      </c>
      <c r="AP222" s="1">
        <f t="shared" si="136"/>
        <v>2.2006586099579293</v>
      </c>
      <c r="AQ222" s="1">
        <f t="shared" si="136"/>
        <v>2.1957126171910839</v>
      </c>
      <c r="AR222" s="1">
        <f t="shared" si="136"/>
        <v>2.2106235353161301</v>
      </c>
      <c r="AS222" s="1">
        <f t="shared" si="136"/>
        <v>2.1646894915150483</v>
      </c>
      <c r="AT222" s="1">
        <f t="shared" si="136"/>
        <v>2.2981756487571676</v>
      </c>
      <c r="AU222" s="1">
        <f t="shared" si="133"/>
        <v>1.7455141972119936</v>
      </c>
    </row>
    <row r="223" spans="1:47" x14ac:dyDescent="0.2">
      <c r="A223" s="38" t="s">
        <v>159</v>
      </c>
      <c r="B223" s="44" t="s">
        <v>102</v>
      </c>
      <c r="C223" s="63">
        <v>46299.455000000002</v>
      </c>
      <c r="D223" s="38" t="s">
        <v>82</v>
      </c>
      <c r="E223" s="64">
        <f t="shared" si="116"/>
        <v>-8591.9888663967613</v>
      </c>
      <c r="F223" s="1">
        <f t="shared" si="135"/>
        <v>-8592</v>
      </c>
      <c r="G223" s="1">
        <f t="shared" si="117"/>
        <v>1.2759999997797422E-2</v>
      </c>
      <c r="I223" s="1">
        <f t="shared" si="134"/>
        <v>1.2759999997797422E-2</v>
      </c>
      <c r="P223" s="1">
        <f t="shared" si="118"/>
        <v>2.3029658228642766E-2</v>
      </c>
      <c r="Q223" s="131">
        <f t="shared" si="119"/>
        <v>31280.955000000002</v>
      </c>
      <c r="S223" s="2">
        <v>0.1</v>
      </c>
      <c r="Z223" s="1">
        <f t="shared" si="120"/>
        <v>-8592</v>
      </c>
      <c r="AA223" s="1">
        <f t="shared" si="121"/>
        <v>1.5952647844992E-2</v>
      </c>
      <c r="AB223" s="1">
        <f t="shared" si="122"/>
        <v>1.9837010381448188E-2</v>
      </c>
      <c r="AC223" s="1">
        <f t="shared" si="123"/>
        <v>-1.0269658230845344E-2</v>
      </c>
      <c r="AD223" s="1">
        <f t="shared" si="124"/>
        <v>-3.1926478471945782E-3</v>
      </c>
      <c r="AE223" s="1">
        <f t="shared" si="125"/>
        <v>1.0193000276196176E-6</v>
      </c>
      <c r="AF223" s="1">
        <f t="shared" si="126"/>
        <v>-1.0269658230845344E-2</v>
      </c>
      <c r="AG223" s="2"/>
      <c r="AH223" s="1">
        <f t="shared" si="127"/>
        <v>-7.0770103836507656E-3</v>
      </c>
      <c r="AI223" s="1">
        <f t="shared" si="128"/>
        <v>0.51504549589559634</v>
      </c>
      <c r="AJ223" s="1">
        <f t="shared" si="129"/>
        <v>-0.81474046842604764</v>
      </c>
      <c r="AK223" s="1">
        <f t="shared" si="130"/>
        <v>0.28243706034972088</v>
      </c>
      <c r="AL223" s="1">
        <f t="shared" si="131"/>
        <v>2.6142155429763725</v>
      </c>
      <c r="AM223" s="1">
        <f t="shared" si="132"/>
        <v>3.7040463423815071</v>
      </c>
      <c r="AN223" s="1">
        <f t="shared" si="136"/>
        <v>2.19956721162812</v>
      </c>
      <c r="AO223" s="1">
        <f t="shared" si="136"/>
        <v>2.199029172856275</v>
      </c>
      <c r="AP223" s="1">
        <f t="shared" si="136"/>
        <v>2.2006586099579293</v>
      </c>
      <c r="AQ223" s="1">
        <f t="shared" si="136"/>
        <v>2.1957126171910839</v>
      </c>
      <c r="AR223" s="1">
        <f t="shared" si="136"/>
        <v>2.2106235353161301</v>
      </c>
      <c r="AS223" s="1">
        <f t="shared" si="136"/>
        <v>2.1646894915150483</v>
      </c>
      <c r="AT223" s="1">
        <f t="shared" si="136"/>
        <v>2.2981756487571676</v>
      </c>
      <c r="AU223" s="1">
        <f t="shared" si="133"/>
        <v>1.7455141972119936</v>
      </c>
    </row>
    <row r="224" spans="1:47" x14ac:dyDescent="0.2">
      <c r="A224" s="38" t="s">
        <v>159</v>
      </c>
      <c r="B224" s="44" t="s">
        <v>102</v>
      </c>
      <c r="C224" s="63">
        <v>46299.457999999999</v>
      </c>
      <c r="D224" s="38" t="s">
        <v>82</v>
      </c>
      <c r="E224" s="64">
        <f t="shared" si="116"/>
        <v>-8591.9862487784467</v>
      </c>
      <c r="F224" s="1">
        <f t="shared" si="135"/>
        <v>-8592</v>
      </c>
      <c r="G224" s="1">
        <f t="shared" si="117"/>
        <v>1.5759999994770624E-2</v>
      </c>
      <c r="I224" s="1">
        <f t="shared" si="134"/>
        <v>1.5759999994770624E-2</v>
      </c>
      <c r="P224" s="1">
        <f t="shared" si="118"/>
        <v>2.3029658228642766E-2</v>
      </c>
      <c r="Q224" s="131">
        <f t="shared" si="119"/>
        <v>31280.957999999999</v>
      </c>
      <c r="S224" s="2">
        <v>0.1</v>
      </c>
      <c r="Z224" s="1">
        <f t="shared" si="120"/>
        <v>-8592</v>
      </c>
      <c r="AA224" s="1">
        <f t="shared" si="121"/>
        <v>1.5952647844992E-2</v>
      </c>
      <c r="AB224" s="1">
        <f t="shared" si="122"/>
        <v>2.2837010378421389E-2</v>
      </c>
      <c r="AC224" s="1">
        <f t="shared" si="123"/>
        <v>-7.2696582338721422E-3</v>
      </c>
      <c r="AD224" s="1">
        <f t="shared" si="124"/>
        <v>-1.9264785022137659E-4</v>
      </c>
      <c r="AE224" s="1">
        <f t="shared" si="125"/>
        <v>3.711319419491795E-9</v>
      </c>
      <c r="AF224" s="1">
        <f t="shared" si="126"/>
        <v>-7.2696582338721422E-3</v>
      </c>
      <c r="AG224" s="2"/>
      <c r="AH224" s="1">
        <f t="shared" si="127"/>
        <v>-7.0770103836507656E-3</v>
      </c>
      <c r="AI224" s="1">
        <f t="shared" si="128"/>
        <v>0.51504549589559634</v>
      </c>
      <c r="AJ224" s="1">
        <f t="shared" si="129"/>
        <v>-0.81474046842604764</v>
      </c>
      <c r="AK224" s="1">
        <f t="shared" si="130"/>
        <v>0.28243706034972088</v>
      </c>
      <c r="AL224" s="1">
        <f t="shared" si="131"/>
        <v>2.6142155429763725</v>
      </c>
      <c r="AM224" s="1">
        <f t="shared" si="132"/>
        <v>3.7040463423815071</v>
      </c>
      <c r="AN224" s="1">
        <f t="shared" si="136"/>
        <v>2.19956721162812</v>
      </c>
      <c r="AO224" s="1">
        <f t="shared" si="136"/>
        <v>2.199029172856275</v>
      </c>
      <c r="AP224" s="1">
        <f t="shared" si="136"/>
        <v>2.2006586099579293</v>
      </c>
      <c r="AQ224" s="1">
        <f t="shared" si="136"/>
        <v>2.1957126171910839</v>
      </c>
      <c r="AR224" s="1">
        <f t="shared" si="136"/>
        <v>2.2106235353161301</v>
      </c>
      <c r="AS224" s="1">
        <f t="shared" si="136"/>
        <v>2.1646894915150483</v>
      </c>
      <c r="AT224" s="1">
        <f t="shared" si="136"/>
        <v>2.2981756487571676</v>
      </c>
      <c r="AU224" s="1">
        <f t="shared" si="133"/>
        <v>1.7455141972119936</v>
      </c>
    </row>
    <row r="225" spans="1:47" x14ac:dyDescent="0.2">
      <c r="A225" s="38" t="s">
        <v>159</v>
      </c>
      <c r="B225" s="44" t="s">
        <v>102</v>
      </c>
      <c r="C225" s="63">
        <v>46299.46</v>
      </c>
      <c r="D225" s="38" t="s">
        <v>82</v>
      </c>
      <c r="E225" s="64">
        <f t="shared" si="116"/>
        <v>-8591.9845036995684</v>
      </c>
      <c r="F225" s="1">
        <f t="shared" si="135"/>
        <v>-8592</v>
      </c>
      <c r="G225" s="1">
        <f t="shared" si="117"/>
        <v>1.7759999995178077E-2</v>
      </c>
      <c r="I225" s="1">
        <f t="shared" si="134"/>
        <v>1.7759999995178077E-2</v>
      </c>
      <c r="P225" s="1">
        <f t="shared" si="118"/>
        <v>2.3029658228642766E-2</v>
      </c>
      <c r="Q225" s="131">
        <f t="shared" si="119"/>
        <v>31280.959999999999</v>
      </c>
      <c r="S225" s="2">
        <v>0.1</v>
      </c>
      <c r="Z225" s="1">
        <f t="shared" si="120"/>
        <v>-8592</v>
      </c>
      <c r="AA225" s="1">
        <f t="shared" si="121"/>
        <v>1.5952647844992E-2</v>
      </c>
      <c r="AB225" s="1">
        <f t="shared" si="122"/>
        <v>2.4837010378828843E-2</v>
      </c>
      <c r="AC225" s="1">
        <f t="shared" si="123"/>
        <v>-5.2696582334646885E-3</v>
      </c>
      <c r="AD225" s="1">
        <f t="shared" si="124"/>
        <v>1.807352150186077E-3</v>
      </c>
      <c r="AE225" s="1">
        <f t="shared" si="125"/>
        <v>3.2665217947822362E-7</v>
      </c>
      <c r="AF225" s="1">
        <f t="shared" si="126"/>
        <v>-5.2696582334646885E-3</v>
      </c>
      <c r="AG225" s="2"/>
      <c r="AH225" s="1">
        <f t="shared" si="127"/>
        <v>-7.0770103836507656E-3</v>
      </c>
      <c r="AI225" s="1">
        <f t="shared" si="128"/>
        <v>0.51504549589559634</v>
      </c>
      <c r="AJ225" s="1">
        <f t="shared" si="129"/>
        <v>-0.81474046842604764</v>
      </c>
      <c r="AK225" s="1">
        <f t="shared" si="130"/>
        <v>0.28243706034972088</v>
      </c>
      <c r="AL225" s="1">
        <f t="shared" si="131"/>
        <v>2.6142155429763725</v>
      </c>
      <c r="AM225" s="1">
        <f t="shared" si="132"/>
        <v>3.7040463423815071</v>
      </c>
      <c r="AN225" s="1">
        <f t="shared" si="136"/>
        <v>2.19956721162812</v>
      </c>
      <c r="AO225" s="1">
        <f t="shared" si="136"/>
        <v>2.199029172856275</v>
      </c>
      <c r="AP225" s="1">
        <f t="shared" si="136"/>
        <v>2.2006586099579293</v>
      </c>
      <c r="AQ225" s="1">
        <f t="shared" si="136"/>
        <v>2.1957126171910839</v>
      </c>
      <c r="AR225" s="1">
        <f t="shared" si="136"/>
        <v>2.2106235353161301</v>
      </c>
      <c r="AS225" s="1">
        <f t="shared" si="136"/>
        <v>2.1646894915150483</v>
      </c>
      <c r="AT225" s="1">
        <f t="shared" si="136"/>
        <v>2.2981756487571676</v>
      </c>
      <c r="AU225" s="1">
        <f t="shared" si="133"/>
        <v>1.7455141972119936</v>
      </c>
    </row>
    <row r="226" spans="1:47" x14ac:dyDescent="0.2">
      <c r="A226" s="38" t="s">
        <v>159</v>
      </c>
      <c r="B226" s="44" t="s">
        <v>102</v>
      </c>
      <c r="C226" s="63">
        <v>46299.46</v>
      </c>
      <c r="D226" s="38" t="s">
        <v>82</v>
      </c>
      <c r="E226" s="64">
        <f t="shared" si="116"/>
        <v>-8591.9845036995684</v>
      </c>
      <c r="F226" s="1">
        <f t="shared" si="135"/>
        <v>-8592</v>
      </c>
      <c r="G226" s="1">
        <f t="shared" si="117"/>
        <v>1.7759999995178077E-2</v>
      </c>
      <c r="I226" s="1">
        <f t="shared" si="134"/>
        <v>1.7759999995178077E-2</v>
      </c>
      <c r="P226" s="1">
        <f t="shared" si="118"/>
        <v>2.3029658228642766E-2</v>
      </c>
      <c r="Q226" s="131">
        <f t="shared" si="119"/>
        <v>31280.959999999999</v>
      </c>
      <c r="S226" s="2">
        <v>0.1</v>
      </c>
      <c r="Z226" s="1">
        <f t="shared" si="120"/>
        <v>-8592</v>
      </c>
      <c r="AA226" s="1">
        <f t="shared" si="121"/>
        <v>1.5952647844992E-2</v>
      </c>
      <c r="AB226" s="1">
        <f t="shared" si="122"/>
        <v>2.4837010378828843E-2</v>
      </c>
      <c r="AC226" s="1">
        <f t="shared" si="123"/>
        <v>-5.2696582334646885E-3</v>
      </c>
      <c r="AD226" s="1">
        <f t="shared" si="124"/>
        <v>1.807352150186077E-3</v>
      </c>
      <c r="AE226" s="1">
        <f t="shared" si="125"/>
        <v>3.2665217947822362E-7</v>
      </c>
      <c r="AF226" s="1">
        <f t="shared" si="126"/>
        <v>-5.2696582334646885E-3</v>
      </c>
      <c r="AG226" s="2"/>
      <c r="AH226" s="1">
        <f t="shared" si="127"/>
        <v>-7.0770103836507656E-3</v>
      </c>
      <c r="AI226" s="1">
        <f t="shared" si="128"/>
        <v>0.51504549589559634</v>
      </c>
      <c r="AJ226" s="1">
        <f t="shared" si="129"/>
        <v>-0.81474046842604764</v>
      </c>
      <c r="AK226" s="1">
        <f t="shared" si="130"/>
        <v>0.28243706034972088</v>
      </c>
      <c r="AL226" s="1">
        <f t="shared" si="131"/>
        <v>2.6142155429763725</v>
      </c>
      <c r="AM226" s="1">
        <f t="shared" si="132"/>
        <v>3.7040463423815071</v>
      </c>
      <c r="AN226" s="1">
        <f t="shared" si="136"/>
        <v>2.19956721162812</v>
      </c>
      <c r="AO226" s="1">
        <f t="shared" si="136"/>
        <v>2.199029172856275</v>
      </c>
      <c r="AP226" s="1">
        <f t="shared" si="136"/>
        <v>2.2006586099579293</v>
      </c>
      <c r="AQ226" s="1">
        <f t="shared" si="136"/>
        <v>2.1957126171910839</v>
      </c>
      <c r="AR226" s="1">
        <f t="shared" si="136"/>
        <v>2.2106235353161301</v>
      </c>
      <c r="AS226" s="1">
        <f t="shared" si="136"/>
        <v>2.1646894915150483</v>
      </c>
      <c r="AT226" s="1">
        <f t="shared" si="136"/>
        <v>2.2981756487571676</v>
      </c>
      <c r="AU226" s="1">
        <f t="shared" si="133"/>
        <v>1.7455141972119936</v>
      </c>
    </row>
    <row r="227" spans="1:47" x14ac:dyDescent="0.2">
      <c r="A227" s="38" t="s">
        <v>159</v>
      </c>
      <c r="B227" s="44" t="s">
        <v>102</v>
      </c>
      <c r="C227" s="63">
        <v>46299.462</v>
      </c>
      <c r="D227" s="38" t="s">
        <v>82</v>
      </c>
      <c r="E227" s="64">
        <f t="shared" si="116"/>
        <v>-8591.9827586206902</v>
      </c>
      <c r="F227" s="1">
        <f t="shared" si="135"/>
        <v>-8592</v>
      </c>
      <c r="G227" s="1">
        <f t="shared" si="117"/>
        <v>1.9759999995585531E-2</v>
      </c>
      <c r="I227" s="1">
        <f t="shared" si="134"/>
        <v>1.9759999995585531E-2</v>
      </c>
      <c r="P227" s="1">
        <f t="shared" si="118"/>
        <v>2.3029658228642766E-2</v>
      </c>
      <c r="Q227" s="131">
        <f t="shared" si="119"/>
        <v>31280.962</v>
      </c>
      <c r="S227" s="2">
        <v>0.1</v>
      </c>
      <c r="Z227" s="1">
        <f t="shared" si="120"/>
        <v>-8592</v>
      </c>
      <c r="AA227" s="1">
        <f t="shared" si="121"/>
        <v>1.5952647844992E-2</v>
      </c>
      <c r="AB227" s="1">
        <f t="shared" si="122"/>
        <v>2.6837010379236297E-2</v>
      </c>
      <c r="AC227" s="1">
        <f t="shared" si="123"/>
        <v>-3.2696582330572349E-3</v>
      </c>
      <c r="AD227" s="1">
        <f t="shared" si="124"/>
        <v>3.8073521505935307E-3</v>
      </c>
      <c r="AE227" s="1">
        <f t="shared" si="125"/>
        <v>1.4495930398629185E-6</v>
      </c>
      <c r="AF227" s="1">
        <f t="shared" si="126"/>
        <v>-3.2696582330572349E-3</v>
      </c>
      <c r="AG227" s="2"/>
      <c r="AH227" s="1">
        <f t="shared" si="127"/>
        <v>-7.0770103836507656E-3</v>
      </c>
      <c r="AI227" s="1">
        <f t="shared" si="128"/>
        <v>0.51504549589559634</v>
      </c>
      <c r="AJ227" s="1">
        <f t="shared" si="129"/>
        <v>-0.81474046842604764</v>
      </c>
      <c r="AK227" s="1">
        <f t="shared" si="130"/>
        <v>0.28243706034972088</v>
      </c>
      <c r="AL227" s="1">
        <f t="shared" si="131"/>
        <v>2.6142155429763725</v>
      </c>
      <c r="AM227" s="1">
        <f t="shared" si="132"/>
        <v>3.7040463423815071</v>
      </c>
      <c r="AN227" s="1">
        <f t="shared" si="136"/>
        <v>2.19956721162812</v>
      </c>
      <c r="AO227" s="1">
        <f t="shared" si="136"/>
        <v>2.199029172856275</v>
      </c>
      <c r="AP227" s="1">
        <f t="shared" si="136"/>
        <v>2.2006586099579293</v>
      </c>
      <c r="AQ227" s="1">
        <f t="shared" si="136"/>
        <v>2.1957126171910839</v>
      </c>
      <c r="AR227" s="1">
        <f t="shared" si="136"/>
        <v>2.2106235353161301</v>
      </c>
      <c r="AS227" s="1">
        <f t="shared" si="136"/>
        <v>2.1646894915150483</v>
      </c>
      <c r="AT227" s="1">
        <f t="shared" si="136"/>
        <v>2.2981756487571676</v>
      </c>
      <c r="AU227" s="1">
        <f t="shared" si="133"/>
        <v>1.7455141972119936</v>
      </c>
    </row>
    <row r="228" spans="1:47" x14ac:dyDescent="0.2">
      <c r="A228" s="38" t="s">
        <v>159</v>
      </c>
      <c r="B228" s="44" t="s">
        <v>102</v>
      </c>
      <c r="C228" s="63">
        <v>46299.466999999997</v>
      </c>
      <c r="D228" s="38" t="s">
        <v>82</v>
      </c>
      <c r="E228" s="64">
        <f t="shared" si="116"/>
        <v>-8591.9783959234992</v>
      </c>
      <c r="F228" s="1">
        <f t="shared" si="135"/>
        <v>-8592</v>
      </c>
      <c r="G228" s="1">
        <f t="shared" si="117"/>
        <v>2.4759999992966186E-2</v>
      </c>
      <c r="I228" s="1">
        <f t="shared" si="134"/>
        <v>2.4759999992966186E-2</v>
      </c>
      <c r="P228" s="1">
        <f t="shared" si="118"/>
        <v>2.3029658228642766E-2</v>
      </c>
      <c r="Q228" s="131">
        <f t="shared" si="119"/>
        <v>31280.966999999997</v>
      </c>
      <c r="S228" s="2">
        <v>0.1</v>
      </c>
      <c r="Z228" s="1">
        <f t="shared" si="120"/>
        <v>-8592</v>
      </c>
      <c r="AA228" s="1">
        <f t="shared" si="121"/>
        <v>1.5952647844992E-2</v>
      </c>
      <c r="AB228" s="1">
        <f t="shared" si="122"/>
        <v>3.1837010376616952E-2</v>
      </c>
      <c r="AC228" s="1">
        <f t="shared" si="123"/>
        <v>1.7303417643234204E-3</v>
      </c>
      <c r="AD228" s="1">
        <f t="shared" si="124"/>
        <v>8.8073521479741859E-3</v>
      </c>
      <c r="AE228" s="1">
        <f t="shared" si="125"/>
        <v>7.7569451858425506E-6</v>
      </c>
      <c r="AF228" s="1">
        <f t="shared" si="126"/>
        <v>1.7303417643234204E-3</v>
      </c>
      <c r="AG228" s="2"/>
      <c r="AH228" s="1">
        <f t="shared" si="127"/>
        <v>-7.0770103836507656E-3</v>
      </c>
      <c r="AI228" s="1">
        <f t="shared" si="128"/>
        <v>0.51504549589559634</v>
      </c>
      <c r="AJ228" s="1">
        <f t="shared" si="129"/>
        <v>-0.81474046842604764</v>
      </c>
      <c r="AK228" s="1">
        <f t="shared" si="130"/>
        <v>0.28243706034972088</v>
      </c>
      <c r="AL228" s="1">
        <f t="shared" si="131"/>
        <v>2.6142155429763725</v>
      </c>
      <c r="AM228" s="1">
        <f t="shared" si="132"/>
        <v>3.7040463423815071</v>
      </c>
      <c r="AN228" s="1">
        <f t="shared" si="136"/>
        <v>2.19956721162812</v>
      </c>
      <c r="AO228" s="1">
        <f t="shared" si="136"/>
        <v>2.199029172856275</v>
      </c>
      <c r="AP228" s="1">
        <f t="shared" si="136"/>
        <v>2.2006586099579293</v>
      </c>
      <c r="AQ228" s="1">
        <f t="shared" si="136"/>
        <v>2.1957126171910839</v>
      </c>
      <c r="AR228" s="1">
        <f t="shared" si="136"/>
        <v>2.2106235353161301</v>
      </c>
      <c r="AS228" s="1">
        <f t="shared" si="136"/>
        <v>2.1646894915150483</v>
      </c>
      <c r="AT228" s="1">
        <f t="shared" si="136"/>
        <v>2.2981756487571676</v>
      </c>
      <c r="AU228" s="1">
        <f t="shared" si="133"/>
        <v>1.7455141972119936</v>
      </c>
    </row>
    <row r="229" spans="1:47" x14ac:dyDescent="0.2">
      <c r="A229" s="64" t="s">
        <v>162</v>
      </c>
      <c r="B229" s="75"/>
      <c r="C229" s="76">
        <v>46315.506200000003</v>
      </c>
      <c r="D229" s="76"/>
      <c r="E229" s="64">
        <f t="shared" si="116"/>
        <v>-8577.9835613569703</v>
      </c>
      <c r="F229" s="1">
        <f t="shared" si="135"/>
        <v>-8578</v>
      </c>
      <c r="G229" s="1">
        <f t="shared" si="117"/>
        <v>1.8840000004274771E-2</v>
      </c>
      <c r="J229" s="1">
        <f>G229</f>
        <v>1.8840000004274771E-2</v>
      </c>
      <c r="P229" s="1">
        <f t="shared" si="118"/>
        <v>2.3049606200132813E-2</v>
      </c>
      <c r="Q229" s="131">
        <f t="shared" si="119"/>
        <v>31297.006200000003</v>
      </c>
      <c r="S229" s="2">
        <v>1</v>
      </c>
      <c r="Z229" s="1">
        <f t="shared" si="120"/>
        <v>-8578</v>
      </c>
      <c r="AA229" s="1">
        <f t="shared" si="121"/>
        <v>1.5903783358958593E-2</v>
      </c>
      <c r="AB229" s="1">
        <f t="shared" si="122"/>
        <v>2.5985822845448991E-2</v>
      </c>
      <c r="AC229" s="1">
        <f t="shared" si="123"/>
        <v>-4.2096061958580427E-3</v>
      </c>
      <c r="AD229" s="1">
        <f t="shared" si="124"/>
        <v>2.9362166453161774E-3</v>
      </c>
      <c r="AE229" s="1">
        <f t="shared" si="125"/>
        <v>8.6213681882317876E-6</v>
      </c>
      <c r="AF229" s="1">
        <f t="shared" si="126"/>
        <v>-4.2096061958580427E-3</v>
      </c>
      <c r="AG229" s="2"/>
      <c r="AH229" s="1">
        <f t="shared" si="127"/>
        <v>-7.145822841174221E-3</v>
      </c>
      <c r="AI229" s="1">
        <f t="shared" si="128"/>
        <v>0.51399253851976467</v>
      </c>
      <c r="AJ229" s="1">
        <f t="shared" si="129"/>
        <v>-0.8169033896216632</v>
      </c>
      <c r="AK229" s="1">
        <f t="shared" si="130"/>
        <v>0.28062129551350412</v>
      </c>
      <c r="AL229" s="1">
        <f t="shared" si="131"/>
        <v>2.6179556744828791</v>
      </c>
      <c r="AM229" s="1">
        <f t="shared" si="132"/>
        <v>3.7317656730253583</v>
      </c>
      <c r="AN229" s="1">
        <f t="shared" si="136"/>
        <v>2.2055837502659696</v>
      </c>
      <c r="AO229" s="1">
        <f t="shared" si="136"/>
        <v>2.2050153340215468</v>
      </c>
      <c r="AP229" s="1">
        <f t="shared" si="136"/>
        <v>2.2067226627077532</v>
      </c>
      <c r="AQ229" s="1">
        <f t="shared" si="136"/>
        <v>2.2015824438014273</v>
      </c>
      <c r="AR229" s="1">
        <f t="shared" si="136"/>
        <v>2.2169512837023237</v>
      </c>
      <c r="AS229" s="1">
        <f t="shared" si="136"/>
        <v>2.1699906205033543</v>
      </c>
      <c r="AT229" s="1">
        <f t="shared" si="136"/>
        <v>2.3053767042723603</v>
      </c>
      <c r="AU229" s="1">
        <f t="shared" si="133"/>
        <v>1.7535132711947641</v>
      </c>
    </row>
    <row r="230" spans="1:47" x14ac:dyDescent="0.2">
      <c r="A230" s="64" t="s">
        <v>162</v>
      </c>
      <c r="B230" s="75"/>
      <c r="C230" s="76">
        <v>46334.419000000002</v>
      </c>
      <c r="D230" s="76"/>
      <c r="E230" s="64">
        <f t="shared" si="116"/>
        <v>-8561.4813974591652</v>
      </c>
      <c r="F230" s="1">
        <f t="shared" si="135"/>
        <v>-8561.5</v>
      </c>
      <c r="G230" s="1">
        <f t="shared" si="117"/>
        <v>2.1319999999832362E-2</v>
      </c>
      <c r="J230" s="1">
        <f>G230</f>
        <v>2.1319999999832362E-2</v>
      </c>
      <c r="P230" s="1">
        <f t="shared" si="118"/>
        <v>2.3072811918169234E-2</v>
      </c>
      <c r="Q230" s="131">
        <f t="shared" si="119"/>
        <v>31315.919000000002</v>
      </c>
      <c r="S230" s="2">
        <v>1</v>
      </c>
      <c r="Z230" s="1">
        <f t="shared" si="120"/>
        <v>-8561.5</v>
      </c>
      <c r="AA230" s="1">
        <f t="shared" si="121"/>
        <v>1.5846393750891277E-2</v>
      </c>
      <c r="AB230" s="1">
        <f t="shared" si="122"/>
        <v>2.8546418167110319E-2</v>
      </c>
      <c r="AC230" s="1">
        <f t="shared" si="123"/>
        <v>-1.7528119183368718E-3</v>
      </c>
      <c r="AD230" s="1">
        <f t="shared" si="124"/>
        <v>5.4736062489410854E-3</v>
      </c>
      <c r="AE230" s="1">
        <f t="shared" si="125"/>
        <v>2.9960365368446901E-5</v>
      </c>
      <c r="AF230" s="1">
        <f t="shared" si="126"/>
        <v>-1.7528119183368718E-3</v>
      </c>
      <c r="AG230" s="2"/>
      <c r="AH230" s="1">
        <f t="shared" si="127"/>
        <v>-7.2264181672779581E-3</v>
      </c>
      <c r="AI230" s="1">
        <f t="shared" si="128"/>
        <v>0.5127656288400505</v>
      </c>
      <c r="AJ230" s="1">
        <f t="shared" si="129"/>
        <v>-0.81942686935934517</v>
      </c>
      <c r="AK230" s="1">
        <f t="shared" si="130"/>
        <v>0.27848560406331307</v>
      </c>
      <c r="AL230" s="1">
        <f t="shared" si="131"/>
        <v>2.6223444871098769</v>
      </c>
      <c r="AM230" s="1">
        <f t="shared" si="132"/>
        <v>3.7647900361792273</v>
      </c>
      <c r="AN230" s="1">
        <f t="shared" si="136"/>
        <v>2.2126594659909138</v>
      </c>
      <c r="AO230" s="1">
        <f t="shared" si="136"/>
        <v>2.2120538116483028</v>
      </c>
      <c r="AP230" s="1">
        <f t="shared" si="136"/>
        <v>2.2138557101995926</v>
      </c>
      <c r="AQ230" s="1">
        <f t="shared" si="136"/>
        <v>2.208481987133001</v>
      </c>
      <c r="AR230" s="1">
        <f t="shared" si="136"/>
        <v>2.2243956263803972</v>
      </c>
      <c r="AS230" s="1">
        <f t="shared" si="136"/>
        <v>2.1762278748322723</v>
      </c>
      <c r="AT230" s="1">
        <f t="shared" si="136"/>
        <v>2.313818334433797</v>
      </c>
      <c r="AU230" s="1">
        <f t="shared" si="133"/>
        <v>1.7629407512458863</v>
      </c>
    </row>
    <row r="231" spans="1:47" x14ac:dyDescent="0.2">
      <c r="A231" s="38" t="s">
        <v>163</v>
      </c>
      <c r="B231" s="44" t="s">
        <v>101</v>
      </c>
      <c r="C231" s="63">
        <v>46334.419199999997</v>
      </c>
      <c r="D231" s="38" t="s">
        <v>82</v>
      </c>
      <c r="E231" s="64">
        <f t="shared" si="116"/>
        <v>-8561.4812229512809</v>
      </c>
      <c r="F231" s="1">
        <f t="shared" si="135"/>
        <v>-8561.5</v>
      </c>
      <c r="G231" s="1">
        <f t="shared" si="117"/>
        <v>2.1519999994779937E-2</v>
      </c>
      <c r="J231" s="1">
        <f>G231</f>
        <v>2.1519999994779937E-2</v>
      </c>
      <c r="P231" s="1">
        <f t="shared" si="118"/>
        <v>2.3072811918169234E-2</v>
      </c>
      <c r="Q231" s="131">
        <f t="shared" si="119"/>
        <v>31315.919199999997</v>
      </c>
      <c r="S231" s="2">
        <v>1</v>
      </c>
      <c r="Z231" s="1">
        <f t="shared" si="120"/>
        <v>-8561.5</v>
      </c>
      <c r="AA231" s="1">
        <f t="shared" si="121"/>
        <v>1.5846393750891277E-2</v>
      </c>
      <c r="AB231" s="1">
        <f t="shared" si="122"/>
        <v>2.8746418162057894E-2</v>
      </c>
      <c r="AC231" s="1">
        <f t="shared" si="123"/>
        <v>-1.5528119233892967E-3</v>
      </c>
      <c r="AD231" s="1">
        <f t="shared" si="124"/>
        <v>5.6736062438886604E-3</v>
      </c>
      <c r="AE231" s="1">
        <f t="shared" si="125"/>
        <v>3.2189807810692395E-5</v>
      </c>
      <c r="AF231" s="1">
        <f t="shared" si="126"/>
        <v>-1.5528119233892967E-3</v>
      </c>
      <c r="AG231" s="2"/>
      <c r="AH231" s="1">
        <f t="shared" si="127"/>
        <v>-7.2264181672779581E-3</v>
      </c>
      <c r="AI231" s="1">
        <f t="shared" si="128"/>
        <v>0.5127656288400505</v>
      </c>
      <c r="AJ231" s="1">
        <f t="shared" si="129"/>
        <v>-0.81942686935934517</v>
      </c>
      <c r="AK231" s="1">
        <f t="shared" si="130"/>
        <v>0.27848560406331307</v>
      </c>
      <c r="AL231" s="1">
        <f t="shared" si="131"/>
        <v>2.6223444871098769</v>
      </c>
      <c r="AM231" s="1">
        <f t="shared" si="132"/>
        <v>3.7647900361792273</v>
      </c>
      <c r="AN231" s="1">
        <f t="shared" ref="AN231:AT240" si="137">$AU231+$AB$7*SIN(AO231)</f>
        <v>2.2126594659909138</v>
      </c>
      <c r="AO231" s="1">
        <f t="shared" si="137"/>
        <v>2.2120538116483028</v>
      </c>
      <c r="AP231" s="1">
        <f t="shared" si="137"/>
        <v>2.2138557101995926</v>
      </c>
      <c r="AQ231" s="1">
        <f t="shared" si="137"/>
        <v>2.208481987133001</v>
      </c>
      <c r="AR231" s="1">
        <f t="shared" si="137"/>
        <v>2.2243956263803972</v>
      </c>
      <c r="AS231" s="1">
        <f t="shared" si="137"/>
        <v>2.1762278748322723</v>
      </c>
      <c r="AT231" s="1">
        <f t="shared" si="137"/>
        <v>2.313818334433797</v>
      </c>
      <c r="AU231" s="1">
        <f t="shared" si="133"/>
        <v>1.7629407512458863</v>
      </c>
    </row>
    <row r="232" spans="1:47" x14ac:dyDescent="0.2">
      <c r="A232" s="38" t="s">
        <v>164</v>
      </c>
      <c r="B232" s="44" t="s">
        <v>102</v>
      </c>
      <c r="C232" s="98">
        <v>46714.347999999998</v>
      </c>
      <c r="D232" s="38" t="s">
        <v>82</v>
      </c>
      <c r="E232" s="64">
        <f t="shared" si="116"/>
        <v>-8229.9783610219201</v>
      </c>
      <c r="F232" s="1">
        <f t="shared" si="135"/>
        <v>-8230</v>
      </c>
      <c r="G232" s="1">
        <f t="shared" si="117"/>
        <v>2.4799999999231659E-2</v>
      </c>
      <c r="I232" s="1">
        <f t="shared" ref="I232:I263" si="138">G232</f>
        <v>2.4799999999231659E-2</v>
      </c>
      <c r="P232" s="1">
        <f t="shared" si="118"/>
        <v>2.3469259079120661E-2</v>
      </c>
      <c r="Q232" s="131">
        <f t="shared" si="119"/>
        <v>31695.847999999998</v>
      </c>
      <c r="S232" s="2">
        <v>0.1</v>
      </c>
      <c r="Z232" s="1">
        <f t="shared" si="120"/>
        <v>-8230</v>
      </c>
      <c r="AA232" s="1">
        <f t="shared" si="121"/>
        <v>1.4738002729767627E-2</v>
      </c>
      <c r="AB232" s="1">
        <f t="shared" si="122"/>
        <v>3.3531256348584691E-2</v>
      </c>
      <c r="AC232" s="1">
        <f t="shared" si="123"/>
        <v>1.3307409201109982E-3</v>
      </c>
      <c r="AD232" s="1">
        <f t="shared" si="124"/>
        <v>1.0061997269464032E-2</v>
      </c>
      <c r="AE232" s="1">
        <f t="shared" si="125"/>
        <v>1.0124378905070165E-5</v>
      </c>
      <c r="AF232" s="1">
        <f t="shared" si="126"/>
        <v>1.3307409201109982E-3</v>
      </c>
      <c r="AG232" s="2"/>
      <c r="AH232" s="1">
        <f t="shared" si="127"/>
        <v>-8.7312563493530341E-3</v>
      </c>
      <c r="AI232" s="1">
        <f t="shared" si="128"/>
        <v>0.49106560811885658</v>
      </c>
      <c r="AJ232" s="1">
        <f t="shared" si="129"/>
        <v>-0.86474032751726126</v>
      </c>
      <c r="AK232" s="1">
        <f t="shared" si="130"/>
        <v>0.23651077960784483</v>
      </c>
      <c r="AL232" s="1">
        <f t="shared" si="131"/>
        <v>2.7065671827838087</v>
      </c>
      <c r="AM232" s="1">
        <f t="shared" si="132"/>
        <v>4.5246979858275038</v>
      </c>
      <c r="AN232" s="1">
        <f t="shared" si="137"/>
        <v>2.3516489122165334</v>
      </c>
      <c r="AO232" s="1">
        <f t="shared" si="137"/>
        <v>2.3499523559655855</v>
      </c>
      <c r="AP232" s="1">
        <f t="shared" si="137"/>
        <v>2.3542452261424516</v>
      </c>
      <c r="AQ232" s="1">
        <f t="shared" si="137"/>
        <v>2.3433463901846423</v>
      </c>
      <c r="AR232" s="1">
        <f t="shared" si="137"/>
        <v>2.3707879121402398</v>
      </c>
      <c r="AS232" s="1">
        <f t="shared" si="137"/>
        <v>2.3001425803803821</v>
      </c>
      <c r="AT232" s="1">
        <f t="shared" si="137"/>
        <v>2.4731955550512845</v>
      </c>
      <c r="AU232" s="1">
        <f t="shared" si="133"/>
        <v>1.9523473959093425</v>
      </c>
    </row>
    <row r="233" spans="1:47" x14ac:dyDescent="0.2">
      <c r="A233" s="38" t="s">
        <v>165</v>
      </c>
      <c r="B233" s="44" t="s">
        <v>102</v>
      </c>
      <c r="C233" s="99">
        <v>47068.462</v>
      </c>
      <c r="D233" s="38" t="s">
        <v>82</v>
      </c>
      <c r="E233" s="64">
        <f t="shared" si="116"/>
        <v>-7920.9999301968464</v>
      </c>
      <c r="F233" s="1">
        <f t="shared" si="135"/>
        <v>-7921</v>
      </c>
      <c r="G233" s="1">
        <f t="shared" si="117"/>
        <v>7.9999997979030013E-5</v>
      </c>
      <c r="I233" s="1">
        <f t="shared" si="138"/>
        <v>7.9999997979030013E-5</v>
      </c>
      <c r="O233" s="1">
        <f t="shared" ref="O233:O296" ca="1" si="139">+C$11+C$12*$F233</f>
        <v>3.3015739789673672E-3</v>
      </c>
      <c r="P233" s="1">
        <f t="shared" si="118"/>
        <v>2.3719089296594345E-2</v>
      </c>
      <c r="Q233" s="131">
        <f t="shared" si="119"/>
        <v>32049.962</v>
      </c>
      <c r="S233" s="2">
        <v>0.1</v>
      </c>
      <c r="Z233" s="1">
        <f t="shared" si="120"/>
        <v>-7921</v>
      </c>
      <c r="AA233" s="1">
        <f t="shared" si="121"/>
        <v>1.3777906843532944E-2</v>
      </c>
      <c r="AB233" s="1">
        <f t="shared" si="122"/>
        <v>1.0021182451040431E-2</v>
      </c>
      <c r="AC233" s="1">
        <f t="shared" si="123"/>
        <v>-2.3639089298615315E-2</v>
      </c>
      <c r="AD233" s="1">
        <f t="shared" si="124"/>
        <v>-1.3697906845553914E-2</v>
      </c>
      <c r="AE233" s="1">
        <f t="shared" si="125"/>
        <v>1.876326519494728E-5</v>
      </c>
      <c r="AF233" s="1">
        <f t="shared" si="126"/>
        <v>-2.3639089298615315E-2</v>
      </c>
      <c r="AG233" s="2"/>
      <c r="AH233" s="1">
        <f t="shared" si="127"/>
        <v>-9.9411824530614007E-3</v>
      </c>
      <c r="AI233" s="1">
        <f t="shared" si="128"/>
        <v>0.47519126833265757</v>
      </c>
      <c r="AJ233" s="1">
        <f t="shared" si="129"/>
        <v>-0.89902228921754468</v>
      </c>
      <c r="AK233" s="1">
        <f t="shared" si="130"/>
        <v>0.19881488695732832</v>
      </c>
      <c r="AL233" s="1">
        <f t="shared" si="131"/>
        <v>2.7794657524242075</v>
      </c>
      <c r="AM233" s="1">
        <f t="shared" si="132"/>
        <v>5.4624389779091311</v>
      </c>
      <c r="AN233" s="1">
        <f t="shared" si="137"/>
        <v>2.4766063412285737</v>
      </c>
      <c r="AO233" s="1">
        <f t="shared" si="137"/>
        <v>2.473393588332458</v>
      </c>
      <c r="AP233" s="1">
        <f t="shared" si="137"/>
        <v>2.4806660055173015</v>
      </c>
      <c r="AQ233" s="1">
        <f t="shared" si="137"/>
        <v>2.4641439027493859</v>
      </c>
      <c r="AR233" s="1">
        <f t="shared" si="137"/>
        <v>2.501378977398145</v>
      </c>
      <c r="AS233" s="1">
        <f t="shared" si="137"/>
        <v>2.4158178285163223</v>
      </c>
      <c r="AT233" s="1">
        <f t="shared" si="137"/>
        <v>2.6049475052338913</v>
      </c>
      <c r="AU233" s="1">
        <f t="shared" si="133"/>
        <v>2.128898385957632</v>
      </c>
    </row>
    <row r="234" spans="1:47" x14ac:dyDescent="0.2">
      <c r="A234" s="64" t="s">
        <v>166</v>
      </c>
      <c r="B234" s="75"/>
      <c r="C234" s="100">
        <v>47083.341999999997</v>
      </c>
      <c r="D234" s="76"/>
      <c r="E234" s="64">
        <f t="shared" si="116"/>
        <v>-7908.0165433477632</v>
      </c>
      <c r="F234" s="1">
        <f t="shared" si="135"/>
        <v>-7908</v>
      </c>
      <c r="G234" s="1">
        <f t="shared" si="117"/>
        <v>-1.8960000008519273E-2</v>
      </c>
      <c r="I234" s="1">
        <f t="shared" si="138"/>
        <v>-1.8960000008519273E-2</v>
      </c>
      <c r="O234" s="1">
        <f t="shared" ca="1" si="139"/>
        <v>3.3062517145635018E-3</v>
      </c>
      <c r="P234" s="1">
        <f t="shared" si="118"/>
        <v>2.3727068047089891E-2</v>
      </c>
      <c r="Q234" s="131">
        <f t="shared" si="119"/>
        <v>32064.841999999997</v>
      </c>
      <c r="S234" s="2">
        <v>0.1</v>
      </c>
      <c r="Z234" s="1">
        <f t="shared" si="120"/>
        <v>-7908</v>
      </c>
      <c r="AA234" s="1">
        <f t="shared" si="121"/>
        <v>1.3739003707902629E-2</v>
      </c>
      <c r="AB234" s="1">
        <f t="shared" si="122"/>
        <v>-8.9719356693320103E-3</v>
      </c>
      <c r="AC234" s="1">
        <f t="shared" si="123"/>
        <v>-4.2687068055609165E-2</v>
      </c>
      <c r="AD234" s="1">
        <f t="shared" si="124"/>
        <v>-3.2699003716421898E-2</v>
      </c>
      <c r="AE234" s="1">
        <f t="shared" si="125"/>
        <v>1.0692248440465733E-4</v>
      </c>
      <c r="AF234" s="1">
        <f t="shared" si="126"/>
        <v>-4.2687068055609165E-2</v>
      </c>
      <c r="AG234" s="2"/>
      <c r="AH234" s="1">
        <f t="shared" si="127"/>
        <v>-9.988064339187263E-3</v>
      </c>
      <c r="AI234" s="1">
        <f t="shared" si="128"/>
        <v>0.47460331104891817</v>
      </c>
      <c r="AJ234" s="1">
        <f t="shared" si="129"/>
        <v>-0.90031843607765438</v>
      </c>
      <c r="AK234" s="1">
        <f t="shared" si="130"/>
        <v>0.19725588292717658</v>
      </c>
      <c r="AL234" s="1">
        <f t="shared" si="131"/>
        <v>2.7824347008877566</v>
      </c>
      <c r="AM234" s="1">
        <f t="shared" si="132"/>
        <v>5.5085918303851136</v>
      </c>
      <c r="AN234" s="1">
        <f t="shared" si="137"/>
        <v>2.4817807890951302</v>
      </c>
      <c r="AO234" s="1">
        <f t="shared" si="137"/>
        <v>2.4784984286110792</v>
      </c>
      <c r="AP234" s="1">
        <f t="shared" si="137"/>
        <v>2.4858985439378554</v>
      </c>
      <c r="AQ234" s="1">
        <f t="shared" si="137"/>
        <v>2.4691539260543345</v>
      </c>
      <c r="AR234" s="1">
        <f t="shared" si="137"/>
        <v>2.5067401167277499</v>
      </c>
      <c r="AS234" s="1">
        <f t="shared" si="137"/>
        <v>2.4207302071772263</v>
      </c>
      <c r="AT234" s="1">
        <f t="shared" si="137"/>
        <v>2.6101545772468873</v>
      </c>
      <c r="AU234" s="1">
        <f t="shared" si="133"/>
        <v>2.1363260975130616</v>
      </c>
    </row>
    <row r="235" spans="1:47" x14ac:dyDescent="0.2">
      <c r="A235" s="64" t="s">
        <v>166</v>
      </c>
      <c r="B235" s="75"/>
      <c r="C235" s="100">
        <v>47091.38</v>
      </c>
      <c r="D235" s="76"/>
      <c r="E235" s="64">
        <f t="shared" si="116"/>
        <v>-7901.0030713388278</v>
      </c>
      <c r="F235" s="1">
        <f t="shared" si="135"/>
        <v>-7901</v>
      </c>
      <c r="G235" s="1">
        <f t="shared" si="117"/>
        <v>-3.5200000056647696E-3</v>
      </c>
      <c r="I235" s="1">
        <f t="shared" si="138"/>
        <v>-3.5200000056647696E-3</v>
      </c>
      <c r="O235" s="1">
        <f t="shared" ca="1" si="139"/>
        <v>3.3087704952691126E-3</v>
      </c>
      <c r="P235" s="1">
        <f t="shared" si="118"/>
        <v>2.3731279618229524E-2</v>
      </c>
      <c r="Q235" s="131">
        <f t="shared" si="119"/>
        <v>32072.879999999997</v>
      </c>
      <c r="S235" s="2">
        <v>0.1</v>
      </c>
      <c r="Z235" s="1">
        <f t="shared" si="120"/>
        <v>-7901</v>
      </c>
      <c r="AA235" s="1">
        <f t="shared" si="121"/>
        <v>1.3718104976103178E-2</v>
      </c>
      <c r="AB235" s="1">
        <f t="shared" si="122"/>
        <v>6.493174636461577E-3</v>
      </c>
      <c r="AC235" s="1">
        <f t="shared" si="123"/>
        <v>-2.7251279623894294E-2</v>
      </c>
      <c r="AD235" s="1">
        <f t="shared" si="124"/>
        <v>-1.7238104981767949E-2</v>
      </c>
      <c r="AE235" s="1">
        <f t="shared" si="125"/>
        <v>2.9715226336245298E-5</v>
      </c>
      <c r="AF235" s="1">
        <f t="shared" si="126"/>
        <v>-2.7251279623894294E-2</v>
      </c>
      <c r="AG235" s="2"/>
      <c r="AH235" s="1">
        <f t="shared" si="127"/>
        <v>-1.0013174642126347E-2</v>
      </c>
      <c r="AI235" s="1">
        <f t="shared" si="128"/>
        <v>0.4742892233587328</v>
      </c>
      <c r="AJ235" s="1">
        <f t="shared" si="129"/>
        <v>-0.90101177901530338</v>
      </c>
      <c r="AK235" s="1">
        <f t="shared" si="130"/>
        <v>0.19641726867405421</v>
      </c>
      <c r="AL235" s="1">
        <f t="shared" si="131"/>
        <v>2.7840303780237967</v>
      </c>
      <c r="AM235" s="1">
        <f t="shared" si="132"/>
        <v>5.5337101478685264</v>
      </c>
      <c r="AN235" s="1">
        <f t="shared" si="137"/>
        <v>2.4845644654828831</v>
      </c>
      <c r="AO235" s="1">
        <f t="shared" si="137"/>
        <v>2.4812445541119317</v>
      </c>
      <c r="AP235" s="1">
        <f t="shared" si="137"/>
        <v>2.4887132609431832</v>
      </c>
      <c r="AQ235" s="1">
        <f t="shared" si="137"/>
        <v>2.4718497349153781</v>
      </c>
      <c r="AR235" s="1">
        <f t="shared" si="137"/>
        <v>2.5096223111075497</v>
      </c>
      <c r="AS235" s="1">
        <f t="shared" si="137"/>
        <v>2.4233773867459183</v>
      </c>
      <c r="AT235" s="1">
        <f t="shared" si="137"/>
        <v>2.6129475495801437</v>
      </c>
      <c r="AU235" s="1">
        <f t="shared" si="133"/>
        <v>2.1403256345044466</v>
      </c>
    </row>
    <row r="236" spans="1:47" x14ac:dyDescent="0.2">
      <c r="A236" s="64" t="s">
        <v>167</v>
      </c>
      <c r="B236" s="75"/>
      <c r="C236" s="100">
        <v>47114.277000000002</v>
      </c>
      <c r="D236" s="76"/>
      <c r="E236" s="64">
        <f t="shared" si="116"/>
        <v>-7881.0245358090178</v>
      </c>
      <c r="F236" s="1">
        <f t="shared" si="135"/>
        <v>-7881</v>
      </c>
      <c r="G236" s="1">
        <f t="shared" si="117"/>
        <v>-2.8120000002672896E-2</v>
      </c>
      <c r="I236" s="1">
        <f t="shared" si="138"/>
        <v>-2.8120000002672896E-2</v>
      </c>
      <c r="O236" s="1">
        <f t="shared" ca="1" si="139"/>
        <v>3.3159670115708584E-3</v>
      </c>
      <c r="P236" s="1">
        <f t="shared" si="118"/>
        <v>2.374298605913789E-2</v>
      </c>
      <c r="Q236" s="131">
        <f t="shared" si="119"/>
        <v>32095.777000000002</v>
      </c>
      <c r="S236" s="2">
        <v>0.1</v>
      </c>
      <c r="Z236" s="1">
        <f t="shared" si="120"/>
        <v>-7881</v>
      </c>
      <c r="AA236" s="1">
        <f t="shared" si="121"/>
        <v>1.3658583458246136E-2</v>
      </c>
      <c r="AB236" s="1">
        <f t="shared" si="122"/>
        <v>-1.8035597401781144E-2</v>
      </c>
      <c r="AC236" s="1">
        <f t="shared" si="123"/>
        <v>-5.1862986061810785E-2</v>
      </c>
      <c r="AD236" s="1">
        <f t="shared" si="124"/>
        <v>-4.1778583460919033E-2</v>
      </c>
      <c r="AE236" s="1">
        <f t="shared" si="125"/>
        <v>1.7454500360009775E-4</v>
      </c>
      <c r="AF236" s="1">
        <f t="shared" si="126"/>
        <v>-5.1862986061810785E-2</v>
      </c>
      <c r="AG236" s="2"/>
      <c r="AH236" s="1">
        <f t="shared" si="127"/>
        <v>-1.0084402600891754E-2</v>
      </c>
      <c r="AI236" s="1">
        <f t="shared" si="128"/>
        <v>0.4734014200659149</v>
      </c>
      <c r="AJ236" s="1">
        <f t="shared" si="129"/>
        <v>-0.90297521359006394</v>
      </c>
      <c r="AK236" s="1">
        <f t="shared" si="130"/>
        <v>0.19402448227361624</v>
      </c>
      <c r="AL236" s="1">
        <f t="shared" si="131"/>
        <v>2.788578056444865</v>
      </c>
      <c r="AM236" s="1">
        <f t="shared" si="132"/>
        <v>5.6065297710059738</v>
      </c>
      <c r="AN236" s="1">
        <f t="shared" si="137"/>
        <v>2.4925080175669061</v>
      </c>
      <c r="AO236" s="1">
        <f t="shared" si="137"/>
        <v>2.4890806161428527</v>
      </c>
      <c r="AP236" s="1">
        <f t="shared" si="137"/>
        <v>2.4967445224793599</v>
      </c>
      <c r="AQ236" s="1">
        <f t="shared" si="137"/>
        <v>2.4795449644078471</v>
      </c>
      <c r="AR236" s="1">
        <f t="shared" si="137"/>
        <v>2.517839466299328</v>
      </c>
      <c r="AS236" s="1">
        <f t="shared" si="137"/>
        <v>2.4309488747799572</v>
      </c>
      <c r="AT236" s="1">
        <f t="shared" si="137"/>
        <v>2.6208858786786422</v>
      </c>
      <c r="AU236" s="1">
        <f t="shared" si="133"/>
        <v>2.1517528830512616</v>
      </c>
    </row>
    <row r="237" spans="1:47" x14ac:dyDescent="0.2">
      <c r="A237" s="64" t="s">
        <v>168</v>
      </c>
      <c r="B237" s="75"/>
      <c r="C237" s="100">
        <v>47412.319000000003</v>
      </c>
      <c r="D237" s="76"/>
      <c r="E237" s="64">
        <f t="shared" si="116"/>
        <v>-7620.9711363953629</v>
      </c>
      <c r="F237" s="1">
        <f t="shared" si="135"/>
        <v>-7621</v>
      </c>
      <c r="G237" s="1">
        <f t="shared" si="117"/>
        <v>3.3080000001064036E-2</v>
      </c>
      <c r="I237" s="1">
        <f t="shared" si="138"/>
        <v>3.3080000001064036E-2</v>
      </c>
      <c r="O237" s="1">
        <f t="shared" ca="1" si="139"/>
        <v>3.4095217234935507E-3</v>
      </c>
      <c r="P237" s="1">
        <f t="shared" si="118"/>
        <v>2.3851136644807015E-2</v>
      </c>
      <c r="Q237" s="131">
        <f t="shared" si="119"/>
        <v>32393.819000000003</v>
      </c>
      <c r="S237" s="2">
        <v>0.1</v>
      </c>
      <c r="Z237" s="1">
        <f t="shared" si="120"/>
        <v>-7621</v>
      </c>
      <c r="AA237" s="1">
        <f t="shared" si="121"/>
        <v>1.2910052160473504E-2</v>
      </c>
      <c r="AB237" s="1">
        <f t="shared" si="122"/>
        <v>4.4021084485397544E-2</v>
      </c>
      <c r="AC237" s="1">
        <f t="shared" si="123"/>
        <v>9.2288633562570208E-3</v>
      </c>
      <c r="AD237" s="1">
        <f t="shared" si="124"/>
        <v>2.0169947840590532E-2</v>
      </c>
      <c r="AE237" s="1">
        <f t="shared" si="125"/>
        <v>4.068267958921427E-5</v>
      </c>
      <c r="AF237" s="1">
        <f t="shared" si="126"/>
        <v>9.2288633562570208E-3</v>
      </c>
      <c r="AG237" s="2"/>
      <c r="AH237" s="1">
        <f t="shared" si="127"/>
        <v>-1.0941084484333511E-2</v>
      </c>
      <c r="AI237" s="1">
        <f t="shared" si="128"/>
        <v>0.46308967563643066</v>
      </c>
      <c r="AJ237" s="1">
        <f t="shared" si="129"/>
        <v>-0.92624992918371885</v>
      </c>
      <c r="AK237" s="1">
        <f t="shared" si="130"/>
        <v>0.16333666980181349</v>
      </c>
      <c r="AL237" s="1">
        <f t="shared" si="131"/>
        <v>2.8462725420304236</v>
      </c>
      <c r="AM237" s="1">
        <f t="shared" si="132"/>
        <v>6.7230205068644153</v>
      </c>
      <c r="AN237" s="1">
        <f t="shared" si="137"/>
        <v>2.5945257650696587</v>
      </c>
      <c r="AO237" s="1">
        <f t="shared" si="137"/>
        <v>2.5897445117513</v>
      </c>
      <c r="AP237" s="1">
        <f t="shared" si="137"/>
        <v>2.5997187999617095</v>
      </c>
      <c r="AQ237" s="1">
        <f t="shared" si="137"/>
        <v>2.5788413040397486</v>
      </c>
      <c r="AR237" s="1">
        <f t="shared" si="137"/>
        <v>2.6222447667202871</v>
      </c>
      <c r="AS237" s="1">
        <f t="shared" si="137"/>
        <v>2.5306329469173816</v>
      </c>
      <c r="AT237" s="1">
        <f t="shared" si="137"/>
        <v>2.7186860928114815</v>
      </c>
      <c r="AU237" s="1">
        <f t="shared" si="133"/>
        <v>2.3003071141598546</v>
      </c>
    </row>
    <row r="238" spans="1:47" x14ac:dyDescent="0.2">
      <c r="A238" s="64" t="s">
        <v>169</v>
      </c>
      <c r="B238" s="75"/>
      <c r="C238" s="100">
        <v>47483.385000000002</v>
      </c>
      <c r="D238" s="76"/>
      <c r="E238" s="64">
        <f t="shared" si="116"/>
        <v>-7558.9632486388373</v>
      </c>
      <c r="F238" s="1">
        <f t="shared" si="135"/>
        <v>-7559</v>
      </c>
      <c r="G238" s="1">
        <f t="shared" si="117"/>
        <v>4.2120000005525071E-2</v>
      </c>
      <c r="I238" s="1">
        <f t="shared" si="138"/>
        <v>4.2120000005525071E-2</v>
      </c>
      <c r="O238" s="1">
        <f t="shared" ca="1" si="139"/>
        <v>3.4318309240289617E-3</v>
      </c>
      <c r="P238" s="1">
        <f t="shared" si="118"/>
        <v>2.3864851156313656E-2</v>
      </c>
      <c r="Q238" s="131">
        <f t="shared" si="119"/>
        <v>32464.885000000002</v>
      </c>
      <c r="S238" s="2">
        <v>0.1</v>
      </c>
      <c r="Z238" s="1">
        <f t="shared" si="120"/>
        <v>-7559</v>
      </c>
      <c r="AA238" s="1">
        <f t="shared" si="121"/>
        <v>1.2738402406244916E-2</v>
      </c>
      <c r="AB238" s="1">
        <f t="shared" si="122"/>
        <v>5.3246448755593812E-2</v>
      </c>
      <c r="AC238" s="1">
        <f t="shared" si="123"/>
        <v>1.8255148849211415E-2</v>
      </c>
      <c r="AD238" s="1">
        <f t="shared" si="124"/>
        <v>2.9381597599280156E-2</v>
      </c>
      <c r="AE238" s="1">
        <f t="shared" si="125"/>
        <v>8.6327827748602546E-5</v>
      </c>
      <c r="AF238" s="1">
        <f t="shared" si="126"/>
        <v>1.8255148849211415E-2</v>
      </c>
      <c r="AG238" s="2"/>
      <c r="AH238" s="1">
        <f t="shared" si="127"/>
        <v>-1.112644875006874E-2</v>
      </c>
      <c r="AI238" s="1">
        <f t="shared" si="128"/>
        <v>0.46094912929274634</v>
      </c>
      <c r="AJ238" s="1">
        <f t="shared" si="129"/>
        <v>-0.93121745489366115</v>
      </c>
      <c r="AK238" s="1">
        <f t="shared" si="130"/>
        <v>0.15612726507529529</v>
      </c>
      <c r="AL238" s="1">
        <f t="shared" si="131"/>
        <v>2.8596732053105058</v>
      </c>
      <c r="AM238" s="1">
        <f t="shared" si="132"/>
        <v>7.0471760740419001</v>
      </c>
      <c r="AN238" s="1">
        <f t="shared" si="137"/>
        <v>2.6185326087707428</v>
      </c>
      <c r="AO238" s="1">
        <f t="shared" si="137"/>
        <v>2.6134648676538692</v>
      </c>
      <c r="AP238" s="1">
        <f t="shared" si="137"/>
        <v>2.6238878710057549</v>
      </c>
      <c r="AQ238" s="1">
        <f t="shared" si="137"/>
        <v>2.6023811591063977</v>
      </c>
      <c r="AR238" s="1">
        <f t="shared" si="137"/>
        <v>2.6464727333701856</v>
      </c>
      <c r="AS238" s="1">
        <f t="shared" si="137"/>
        <v>2.5547880441152016</v>
      </c>
      <c r="AT238" s="1">
        <f t="shared" si="137"/>
        <v>2.7406004612245054</v>
      </c>
      <c r="AU238" s="1">
        <f t="shared" si="133"/>
        <v>2.3357315846549804</v>
      </c>
    </row>
    <row r="239" spans="1:47" x14ac:dyDescent="0.2">
      <c r="A239" s="38" t="s">
        <v>170</v>
      </c>
      <c r="B239" s="44" t="s">
        <v>102</v>
      </c>
      <c r="C239" s="99">
        <v>47735.495000000003</v>
      </c>
      <c r="D239" s="38" t="s">
        <v>82</v>
      </c>
      <c r="E239" s="64">
        <f t="shared" si="116"/>
        <v>-7338.9873307273474</v>
      </c>
      <c r="F239" s="1">
        <f t="shared" si="135"/>
        <v>-7339</v>
      </c>
      <c r="G239" s="1">
        <f t="shared" si="117"/>
        <v>1.4520000004267786E-2</v>
      </c>
      <c r="I239" s="1">
        <f t="shared" si="138"/>
        <v>1.4520000004267786E-2</v>
      </c>
      <c r="O239" s="1">
        <f t="shared" ca="1" si="139"/>
        <v>3.5109926033481628E-3</v>
      </c>
      <c r="P239" s="1">
        <f t="shared" si="118"/>
        <v>2.3875990601618359E-2</v>
      </c>
      <c r="Q239" s="131">
        <f t="shared" si="119"/>
        <v>32716.995000000003</v>
      </c>
      <c r="S239" s="2">
        <v>0.1</v>
      </c>
      <c r="Z239" s="1">
        <f t="shared" si="120"/>
        <v>-7339</v>
      </c>
      <c r="AA239" s="1">
        <f t="shared" si="121"/>
        <v>1.2150205047262275E-2</v>
      </c>
      <c r="AB239" s="1">
        <f t="shared" si="122"/>
        <v>2.624578555862387E-2</v>
      </c>
      <c r="AC239" s="1">
        <f t="shared" si="123"/>
        <v>-9.3559905973505733E-3</v>
      </c>
      <c r="AD239" s="1">
        <f t="shared" si="124"/>
        <v>2.369794957005511E-3</v>
      </c>
      <c r="AE239" s="1">
        <f t="shared" si="125"/>
        <v>5.6159281382487523E-7</v>
      </c>
      <c r="AF239" s="1">
        <f t="shared" si="126"/>
        <v>-9.3559905973505733E-3</v>
      </c>
      <c r="AG239" s="2"/>
      <c r="AH239" s="1">
        <f t="shared" si="127"/>
        <v>-1.1725785554356084E-2</v>
      </c>
      <c r="AI239" s="1">
        <f t="shared" si="128"/>
        <v>0.45426294457367533</v>
      </c>
      <c r="AJ239" s="1">
        <f t="shared" si="129"/>
        <v>-0.94718067418967145</v>
      </c>
      <c r="AK239" s="1">
        <f t="shared" si="130"/>
        <v>0.13085346936457024</v>
      </c>
      <c r="AL239" s="1">
        <f t="shared" si="131"/>
        <v>2.9062615265822309</v>
      </c>
      <c r="AM239" s="1">
        <f t="shared" si="132"/>
        <v>8.4594051425510379</v>
      </c>
      <c r="AN239" s="1">
        <f t="shared" si="137"/>
        <v>2.7028169361276801</v>
      </c>
      <c r="AO239" s="1">
        <f t="shared" si="137"/>
        <v>2.6969671017284171</v>
      </c>
      <c r="AP239" s="1">
        <f t="shared" si="137"/>
        <v>2.7084820927060442</v>
      </c>
      <c r="AQ239" s="1">
        <f t="shared" si="137"/>
        <v>2.6857551119521941</v>
      </c>
      <c r="AR239" s="1">
        <f t="shared" si="137"/>
        <v>2.7303837253952641</v>
      </c>
      <c r="AS239" s="1">
        <f t="shared" si="137"/>
        <v>2.6418034445605971</v>
      </c>
      <c r="AT239" s="1">
        <f t="shared" si="137"/>
        <v>2.8143837930180733</v>
      </c>
      <c r="AU239" s="1">
        <f t="shared" si="133"/>
        <v>2.4614313186699439</v>
      </c>
    </row>
    <row r="240" spans="1:47" x14ac:dyDescent="0.2">
      <c r="A240" s="64" t="s">
        <v>171</v>
      </c>
      <c r="B240" s="75"/>
      <c r="C240" s="100">
        <v>47859.273000000001</v>
      </c>
      <c r="D240" s="76"/>
      <c r="E240" s="64">
        <f t="shared" si="116"/>
        <v>-7230.9861440737122</v>
      </c>
      <c r="F240" s="1">
        <f t="shared" si="135"/>
        <v>-7231</v>
      </c>
      <c r="G240" s="1">
        <f t="shared" si="117"/>
        <v>1.5879999999015126E-2</v>
      </c>
      <c r="I240" s="1">
        <f t="shared" si="138"/>
        <v>1.5879999999015126E-2</v>
      </c>
      <c r="O240" s="1">
        <f t="shared" ca="1" si="139"/>
        <v>3.5498537913775888E-3</v>
      </c>
      <c r="P240" s="1">
        <f t="shared" si="118"/>
        <v>2.3860032818003009E-2</v>
      </c>
      <c r="Q240" s="131">
        <f t="shared" si="119"/>
        <v>32840.773000000001</v>
      </c>
      <c r="S240" s="2">
        <v>0.1</v>
      </c>
      <c r="Z240" s="1">
        <f t="shared" si="120"/>
        <v>-7231</v>
      </c>
      <c r="AA240" s="1">
        <f t="shared" si="121"/>
        <v>1.1873191149173798E-2</v>
      </c>
      <c r="AB240" s="1">
        <f t="shared" si="122"/>
        <v>2.7866841667844339E-2</v>
      </c>
      <c r="AC240" s="1">
        <f t="shared" si="123"/>
        <v>-7.9800328189878825E-3</v>
      </c>
      <c r="AD240" s="1">
        <f t="shared" si="124"/>
        <v>4.0068088498413281E-3</v>
      </c>
      <c r="AE240" s="1">
        <f t="shared" si="125"/>
        <v>1.605451715916679E-6</v>
      </c>
      <c r="AF240" s="1">
        <f t="shared" si="126"/>
        <v>-7.9800328189878825E-3</v>
      </c>
      <c r="AG240" s="2"/>
      <c r="AH240" s="1">
        <f t="shared" si="127"/>
        <v>-1.1986841668829211E-2</v>
      </c>
      <c r="AI240" s="1">
        <f t="shared" si="128"/>
        <v>0.45147186365708014</v>
      </c>
      <c r="AJ240" s="1">
        <f t="shared" si="129"/>
        <v>-0.95411886659990308</v>
      </c>
      <c r="AK240" s="1">
        <f t="shared" si="130"/>
        <v>0.11861048752240667</v>
      </c>
      <c r="AL240" s="1">
        <f t="shared" si="131"/>
        <v>2.9286372196418338</v>
      </c>
      <c r="AM240" s="1">
        <f t="shared" si="132"/>
        <v>9.3561169485138915</v>
      </c>
      <c r="AN240" s="1">
        <f t="shared" si="137"/>
        <v>2.7437137373834446</v>
      </c>
      <c r="AO240" s="1">
        <f t="shared" si="137"/>
        <v>2.737659094748758</v>
      </c>
      <c r="AP240" s="1">
        <f t="shared" si="137"/>
        <v>2.7493629627104332</v>
      </c>
      <c r="AQ240" s="1">
        <f t="shared" si="137"/>
        <v>2.7266858952551871</v>
      </c>
      <c r="AR240" s="1">
        <f t="shared" si="137"/>
        <v>2.7704325119346271</v>
      </c>
      <c r="AS240" s="1">
        <f t="shared" si="137"/>
        <v>2.6852722685378212</v>
      </c>
      <c r="AT240" s="1">
        <f t="shared" si="137"/>
        <v>2.8485121217372398</v>
      </c>
      <c r="AU240" s="1">
        <f t="shared" si="133"/>
        <v>2.5231384608227443</v>
      </c>
    </row>
    <row r="241" spans="1:47" x14ac:dyDescent="0.2">
      <c r="A241" s="64" t="s">
        <v>172</v>
      </c>
      <c r="B241" s="75"/>
      <c r="C241" s="100">
        <v>48088.482000000004</v>
      </c>
      <c r="D241" s="76"/>
      <c r="E241" s="64">
        <f t="shared" si="116"/>
        <v>-7030.9922518497815</v>
      </c>
      <c r="F241" s="1">
        <f t="shared" si="135"/>
        <v>-7031</v>
      </c>
      <c r="G241" s="1">
        <f t="shared" si="117"/>
        <v>8.8800000012270175E-3</v>
      </c>
      <c r="I241" s="1">
        <f t="shared" si="138"/>
        <v>8.8800000012270175E-3</v>
      </c>
      <c r="O241" s="1">
        <f t="shared" ca="1" si="139"/>
        <v>3.6218189543950445E-3</v>
      </c>
      <c r="P241" s="1">
        <f t="shared" si="118"/>
        <v>2.3793222550899135E-2</v>
      </c>
      <c r="Q241" s="131">
        <f t="shared" si="119"/>
        <v>33069.982000000004</v>
      </c>
      <c r="S241" s="2">
        <v>0.1</v>
      </c>
      <c r="Z241" s="1">
        <f t="shared" si="120"/>
        <v>-7031</v>
      </c>
      <c r="AA241" s="1">
        <f t="shared" si="121"/>
        <v>1.1380092238655309E-2</v>
      </c>
      <c r="AB241" s="1">
        <f t="shared" si="122"/>
        <v>2.1293130313470843E-2</v>
      </c>
      <c r="AC241" s="1">
        <f t="shared" si="123"/>
        <v>-1.4913222549672117E-2</v>
      </c>
      <c r="AD241" s="1">
        <f t="shared" si="124"/>
        <v>-2.5000922374282912E-3</v>
      </c>
      <c r="AE241" s="1">
        <f t="shared" si="125"/>
        <v>6.2504611956492E-7</v>
      </c>
      <c r="AF241" s="1">
        <f t="shared" si="126"/>
        <v>-1.4913222549672117E-2</v>
      </c>
      <c r="AG241" s="2"/>
      <c r="AH241" s="1">
        <f t="shared" si="127"/>
        <v>-1.2413130312243826E-2</v>
      </c>
      <c r="AI241" s="1">
        <f t="shared" si="128"/>
        <v>0.4471002988458358</v>
      </c>
      <c r="AJ241" s="1">
        <f t="shared" si="129"/>
        <v>-0.96551128877979708</v>
      </c>
      <c r="AK241" s="1">
        <f t="shared" si="130"/>
        <v>9.6195034039059338E-2</v>
      </c>
      <c r="AL241" s="1">
        <f t="shared" si="131"/>
        <v>2.9693341384149834</v>
      </c>
      <c r="AM241" s="1">
        <f t="shared" si="132"/>
        <v>11.581732555328729</v>
      </c>
      <c r="AN241" s="1">
        <f t="shared" ref="AN241:AT250" si="140">$AU241+$AB$7*SIN(AO241)</f>
        <v>2.8186990360425415</v>
      </c>
      <c r="AO241" s="1">
        <f t="shared" si="140"/>
        <v>2.8126597032688041</v>
      </c>
      <c r="AP241" s="1">
        <f t="shared" si="140"/>
        <v>2.8240089483103006</v>
      </c>
      <c r="AQ241" s="1">
        <f t="shared" si="140"/>
        <v>2.802644802928604</v>
      </c>
      <c r="AR241" s="1">
        <f t="shared" si="140"/>
        <v>2.8427371069676401</v>
      </c>
      <c r="AS241" s="1">
        <f t="shared" si="140"/>
        <v>2.7670291892818653</v>
      </c>
      <c r="AT241" s="1">
        <f t="shared" si="140"/>
        <v>2.9085243240483276</v>
      </c>
      <c r="AU241" s="1">
        <f t="shared" si="133"/>
        <v>2.6374109462908928</v>
      </c>
    </row>
    <row r="242" spans="1:47" x14ac:dyDescent="0.2">
      <c r="A242" s="64" t="s">
        <v>172</v>
      </c>
      <c r="B242" s="75"/>
      <c r="C242" s="100">
        <v>48127.436999999998</v>
      </c>
      <c r="D242" s="76"/>
      <c r="E242" s="64">
        <f t="shared" si="116"/>
        <v>-6997.0024780120084</v>
      </c>
      <c r="F242" s="1">
        <f t="shared" si="135"/>
        <v>-6997</v>
      </c>
      <c r="G242" s="1">
        <f t="shared" si="117"/>
        <v>-2.8400000010151416E-3</v>
      </c>
      <c r="I242" s="1">
        <f t="shared" si="138"/>
        <v>-2.8400000010151416E-3</v>
      </c>
      <c r="O242" s="1">
        <f t="shared" ca="1" si="139"/>
        <v>3.6340530321080119E-3</v>
      </c>
      <c r="P242" s="1">
        <f t="shared" si="118"/>
        <v>2.3777052611663352E-2</v>
      </c>
      <c r="Q242" s="131">
        <f t="shared" si="119"/>
        <v>33108.936999999998</v>
      </c>
      <c r="S242" s="2">
        <v>0.1</v>
      </c>
      <c r="Z242" s="1">
        <f t="shared" si="120"/>
        <v>-6997</v>
      </c>
      <c r="AA242" s="1">
        <f t="shared" si="121"/>
        <v>1.1298784044839702E-2</v>
      </c>
      <c r="AB242" s="1">
        <f t="shared" si="122"/>
        <v>9.6382685658085079E-3</v>
      </c>
      <c r="AC242" s="1">
        <f t="shared" si="123"/>
        <v>-2.6617052612678493E-2</v>
      </c>
      <c r="AD242" s="1">
        <f t="shared" si="124"/>
        <v>-1.4138784045854844E-2</v>
      </c>
      <c r="AE242" s="1">
        <f t="shared" si="125"/>
        <v>1.9990521429531948E-5</v>
      </c>
      <c r="AF242" s="1">
        <f t="shared" si="126"/>
        <v>-2.6617052612678493E-2</v>
      </c>
      <c r="AG242" s="2"/>
      <c r="AH242" s="1">
        <f t="shared" si="127"/>
        <v>-1.2478268566823649E-2</v>
      </c>
      <c r="AI242" s="1">
        <f t="shared" si="128"/>
        <v>0.44645593058913846</v>
      </c>
      <c r="AJ242" s="1">
        <f t="shared" si="129"/>
        <v>-0.96726772851917819</v>
      </c>
      <c r="AK242" s="1">
        <f t="shared" si="130"/>
        <v>9.2414973517299437E-2</v>
      </c>
      <c r="AL242" s="1">
        <f t="shared" si="131"/>
        <v>2.9761669227203189</v>
      </c>
      <c r="AM242" s="1">
        <f t="shared" si="132"/>
        <v>12.062434075568413</v>
      </c>
      <c r="AN242" s="1">
        <f t="shared" si="140"/>
        <v>2.8313571390985204</v>
      </c>
      <c r="AO242" s="1">
        <f t="shared" si="140"/>
        <v>2.8253757970004743</v>
      </c>
      <c r="AP242" s="1">
        <f t="shared" si="140"/>
        <v>2.8365695642347313</v>
      </c>
      <c r="AQ242" s="1">
        <f t="shared" si="140"/>
        <v>2.8155875270734563</v>
      </c>
      <c r="AR242" s="1">
        <f t="shared" si="140"/>
        <v>2.8548038049233617</v>
      </c>
      <c r="AS242" s="1">
        <f t="shared" si="140"/>
        <v>2.7810817537859434</v>
      </c>
      <c r="AT242" s="1">
        <f t="shared" si="140"/>
        <v>2.9183544884116817</v>
      </c>
      <c r="AU242" s="1">
        <f t="shared" si="133"/>
        <v>2.6568372688204782</v>
      </c>
    </row>
    <row r="243" spans="1:47" x14ac:dyDescent="0.2">
      <c r="A243" s="64" t="s">
        <v>172</v>
      </c>
      <c r="B243" s="75"/>
      <c r="C243" s="100">
        <v>48127.44</v>
      </c>
      <c r="D243" s="76"/>
      <c r="E243" s="64">
        <f t="shared" si="116"/>
        <v>-6996.9998603936883</v>
      </c>
      <c r="F243" s="1">
        <f t="shared" si="135"/>
        <v>-6997</v>
      </c>
      <c r="G243" s="1">
        <f t="shared" si="117"/>
        <v>1.6000000323401764E-4</v>
      </c>
      <c r="I243" s="1">
        <f t="shared" si="138"/>
        <v>1.6000000323401764E-4</v>
      </c>
      <c r="O243" s="1">
        <f t="shared" ca="1" si="139"/>
        <v>3.6340530321080119E-3</v>
      </c>
      <c r="P243" s="1">
        <f t="shared" si="118"/>
        <v>2.3777052611663352E-2</v>
      </c>
      <c r="Q243" s="131">
        <f t="shared" si="119"/>
        <v>33108.94</v>
      </c>
      <c r="S243" s="2">
        <v>0.1</v>
      </c>
      <c r="Z243" s="1">
        <f t="shared" si="120"/>
        <v>-6997</v>
      </c>
      <c r="AA243" s="1">
        <f t="shared" si="121"/>
        <v>1.1298784044839702E-2</v>
      </c>
      <c r="AB243" s="1">
        <f t="shared" si="122"/>
        <v>1.2638268570057667E-2</v>
      </c>
      <c r="AC243" s="1">
        <f t="shared" si="123"/>
        <v>-2.3617052608429334E-2</v>
      </c>
      <c r="AD243" s="1">
        <f t="shared" si="124"/>
        <v>-1.1138784041605685E-2</v>
      </c>
      <c r="AE243" s="1">
        <f t="shared" si="125"/>
        <v>1.2407250992552949E-5</v>
      </c>
      <c r="AF243" s="1">
        <f t="shared" si="126"/>
        <v>-2.3617052608429334E-2</v>
      </c>
      <c r="AG243" s="2"/>
      <c r="AH243" s="1">
        <f t="shared" si="127"/>
        <v>-1.2478268566823649E-2</v>
      </c>
      <c r="AI243" s="1">
        <f t="shared" si="128"/>
        <v>0.44645593058913846</v>
      </c>
      <c r="AJ243" s="1">
        <f t="shared" si="129"/>
        <v>-0.96726772851917819</v>
      </c>
      <c r="AK243" s="1">
        <f t="shared" si="130"/>
        <v>9.2414973517299437E-2</v>
      </c>
      <c r="AL243" s="1">
        <f t="shared" si="131"/>
        <v>2.9761669227203189</v>
      </c>
      <c r="AM243" s="1">
        <f t="shared" si="132"/>
        <v>12.062434075568413</v>
      </c>
      <c r="AN243" s="1">
        <f t="shared" si="140"/>
        <v>2.8313571390985204</v>
      </c>
      <c r="AO243" s="1">
        <f t="shared" si="140"/>
        <v>2.8253757970004743</v>
      </c>
      <c r="AP243" s="1">
        <f t="shared" si="140"/>
        <v>2.8365695642347313</v>
      </c>
      <c r="AQ243" s="1">
        <f t="shared" si="140"/>
        <v>2.8155875270734563</v>
      </c>
      <c r="AR243" s="1">
        <f t="shared" si="140"/>
        <v>2.8548038049233617</v>
      </c>
      <c r="AS243" s="1">
        <f t="shared" si="140"/>
        <v>2.7810817537859434</v>
      </c>
      <c r="AT243" s="1">
        <f t="shared" si="140"/>
        <v>2.9183544884116817</v>
      </c>
      <c r="AU243" s="1">
        <f t="shared" si="133"/>
        <v>2.6568372688204782</v>
      </c>
    </row>
    <row r="244" spans="1:47" x14ac:dyDescent="0.2">
      <c r="A244" s="64" t="s">
        <v>172</v>
      </c>
      <c r="B244" s="75"/>
      <c r="C244" s="100">
        <v>48127.440999999999</v>
      </c>
      <c r="D244" s="76"/>
      <c r="E244" s="64">
        <f t="shared" si="116"/>
        <v>-6996.9989878542528</v>
      </c>
      <c r="F244" s="1">
        <f t="shared" si="135"/>
        <v>-6997</v>
      </c>
      <c r="G244" s="1">
        <f t="shared" si="117"/>
        <v>1.1599999997997656E-3</v>
      </c>
      <c r="I244" s="1">
        <f t="shared" si="138"/>
        <v>1.1599999997997656E-3</v>
      </c>
      <c r="O244" s="1">
        <f t="shared" ca="1" si="139"/>
        <v>3.6340530321080119E-3</v>
      </c>
      <c r="P244" s="1">
        <f t="shared" si="118"/>
        <v>2.3777052611663352E-2</v>
      </c>
      <c r="Q244" s="131">
        <f t="shared" si="119"/>
        <v>33108.940999999999</v>
      </c>
      <c r="S244" s="2">
        <v>0.1</v>
      </c>
      <c r="Z244" s="1">
        <f t="shared" si="120"/>
        <v>-6997</v>
      </c>
      <c r="AA244" s="1">
        <f t="shared" si="121"/>
        <v>1.1298784044839702E-2</v>
      </c>
      <c r="AB244" s="1">
        <f t="shared" si="122"/>
        <v>1.3638268566623415E-2</v>
      </c>
      <c r="AC244" s="1">
        <f t="shared" si="123"/>
        <v>-2.2617052611863586E-2</v>
      </c>
      <c r="AD244" s="1">
        <f t="shared" si="124"/>
        <v>-1.0138784045039937E-2</v>
      </c>
      <c r="AE244" s="1">
        <f t="shared" si="125"/>
        <v>1.0279494191195639E-5</v>
      </c>
      <c r="AF244" s="1">
        <f t="shared" si="126"/>
        <v>-2.2617052611863586E-2</v>
      </c>
      <c r="AG244" s="2"/>
      <c r="AH244" s="1">
        <f t="shared" si="127"/>
        <v>-1.2478268566823649E-2</v>
      </c>
      <c r="AI244" s="1">
        <f t="shared" si="128"/>
        <v>0.44645593058913846</v>
      </c>
      <c r="AJ244" s="1">
        <f t="shared" si="129"/>
        <v>-0.96726772851917819</v>
      </c>
      <c r="AK244" s="1">
        <f t="shared" si="130"/>
        <v>9.2414973517299437E-2</v>
      </c>
      <c r="AL244" s="1">
        <f t="shared" si="131"/>
        <v>2.9761669227203189</v>
      </c>
      <c r="AM244" s="1">
        <f t="shared" si="132"/>
        <v>12.062434075568413</v>
      </c>
      <c r="AN244" s="1">
        <f t="shared" si="140"/>
        <v>2.8313571390985204</v>
      </c>
      <c r="AO244" s="1">
        <f t="shared" si="140"/>
        <v>2.8253757970004743</v>
      </c>
      <c r="AP244" s="1">
        <f t="shared" si="140"/>
        <v>2.8365695642347313</v>
      </c>
      <c r="AQ244" s="1">
        <f t="shared" si="140"/>
        <v>2.8155875270734563</v>
      </c>
      <c r="AR244" s="1">
        <f t="shared" si="140"/>
        <v>2.8548038049233617</v>
      </c>
      <c r="AS244" s="1">
        <f t="shared" si="140"/>
        <v>2.7810817537859434</v>
      </c>
      <c r="AT244" s="1">
        <f t="shared" si="140"/>
        <v>2.9183544884116817</v>
      </c>
      <c r="AU244" s="1">
        <f t="shared" si="133"/>
        <v>2.6568372688204782</v>
      </c>
    </row>
    <row r="245" spans="1:47" x14ac:dyDescent="0.2">
      <c r="A245" s="64" t="s">
        <v>172</v>
      </c>
      <c r="B245" s="75"/>
      <c r="C245" s="100">
        <v>48127.449000000001</v>
      </c>
      <c r="D245" s="76"/>
      <c r="E245" s="64">
        <f t="shared" si="116"/>
        <v>-6996.9920075387408</v>
      </c>
      <c r="F245" s="1">
        <f t="shared" si="135"/>
        <v>-6997</v>
      </c>
      <c r="G245" s="1">
        <f t="shared" si="117"/>
        <v>9.1600000014295802E-3</v>
      </c>
      <c r="I245" s="1">
        <f t="shared" si="138"/>
        <v>9.1600000014295802E-3</v>
      </c>
      <c r="O245" s="1">
        <f t="shared" ca="1" si="139"/>
        <v>3.6340530321080119E-3</v>
      </c>
      <c r="P245" s="1">
        <f t="shared" si="118"/>
        <v>2.3777052611663352E-2</v>
      </c>
      <c r="Q245" s="131">
        <f t="shared" si="119"/>
        <v>33108.949000000001</v>
      </c>
      <c r="S245" s="2">
        <v>0.1</v>
      </c>
      <c r="Z245" s="1">
        <f t="shared" si="120"/>
        <v>-6997</v>
      </c>
      <c r="AA245" s="1">
        <f t="shared" si="121"/>
        <v>1.1298784044839702E-2</v>
      </c>
      <c r="AB245" s="1">
        <f t="shared" si="122"/>
        <v>2.1638268568253231E-2</v>
      </c>
      <c r="AC245" s="1">
        <f t="shared" si="123"/>
        <v>-1.4617052610233772E-2</v>
      </c>
      <c r="AD245" s="1">
        <f t="shared" si="124"/>
        <v>-2.1387840434101222E-3</v>
      </c>
      <c r="AE245" s="1">
        <f t="shared" si="125"/>
        <v>4.5743971843457521E-7</v>
      </c>
      <c r="AF245" s="1">
        <f t="shared" si="126"/>
        <v>-1.4617052610233772E-2</v>
      </c>
      <c r="AG245" s="2"/>
      <c r="AH245" s="1">
        <f t="shared" si="127"/>
        <v>-1.2478268566823649E-2</v>
      </c>
      <c r="AI245" s="1">
        <f t="shared" si="128"/>
        <v>0.44645593058913846</v>
      </c>
      <c r="AJ245" s="1">
        <f t="shared" si="129"/>
        <v>-0.96726772851917819</v>
      </c>
      <c r="AK245" s="1">
        <f t="shared" si="130"/>
        <v>9.2414973517299437E-2</v>
      </c>
      <c r="AL245" s="1">
        <f t="shared" si="131"/>
        <v>2.9761669227203189</v>
      </c>
      <c r="AM245" s="1">
        <f t="shared" si="132"/>
        <v>12.062434075568413</v>
      </c>
      <c r="AN245" s="1">
        <f t="shared" si="140"/>
        <v>2.8313571390985204</v>
      </c>
      <c r="AO245" s="1">
        <f t="shared" si="140"/>
        <v>2.8253757970004743</v>
      </c>
      <c r="AP245" s="1">
        <f t="shared" si="140"/>
        <v>2.8365695642347313</v>
      </c>
      <c r="AQ245" s="1">
        <f t="shared" si="140"/>
        <v>2.8155875270734563</v>
      </c>
      <c r="AR245" s="1">
        <f t="shared" si="140"/>
        <v>2.8548038049233617</v>
      </c>
      <c r="AS245" s="1">
        <f t="shared" si="140"/>
        <v>2.7810817537859434</v>
      </c>
      <c r="AT245" s="1">
        <f t="shared" si="140"/>
        <v>2.9183544884116817</v>
      </c>
      <c r="AU245" s="1">
        <f t="shared" si="133"/>
        <v>2.6568372688204782</v>
      </c>
    </row>
    <row r="246" spans="1:47" x14ac:dyDescent="0.2">
      <c r="A246" s="64" t="s">
        <v>172</v>
      </c>
      <c r="B246" s="75"/>
      <c r="C246" s="100">
        <v>48127.45</v>
      </c>
      <c r="D246" s="76"/>
      <c r="E246" s="64">
        <f t="shared" si="116"/>
        <v>-6996.9911349993054</v>
      </c>
      <c r="F246" s="1">
        <f t="shared" si="135"/>
        <v>-6997</v>
      </c>
      <c r="G246" s="1">
        <f t="shared" si="117"/>
        <v>1.0159999997995328E-2</v>
      </c>
      <c r="I246" s="1">
        <f t="shared" si="138"/>
        <v>1.0159999997995328E-2</v>
      </c>
      <c r="O246" s="1">
        <f t="shared" ca="1" si="139"/>
        <v>3.6340530321080119E-3</v>
      </c>
      <c r="P246" s="1">
        <f t="shared" si="118"/>
        <v>2.3777052611663352E-2</v>
      </c>
      <c r="Q246" s="131">
        <f t="shared" si="119"/>
        <v>33108.949999999997</v>
      </c>
      <c r="S246" s="2">
        <v>0.1</v>
      </c>
      <c r="Z246" s="1">
        <f t="shared" si="120"/>
        <v>-6997</v>
      </c>
      <c r="AA246" s="1">
        <f t="shared" si="121"/>
        <v>1.1298784044839702E-2</v>
      </c>
      <c r="AB246" s="1">
        <f t="shared" si="122"/>
        <v>2.2638268564818979E-2</v>
      </c>
      <c r="AC246" s="1">
        <f t="shared" si="123"/>
        <v>-1.3617052613668024E-2</v>
      </c>
      <c r="AD246" s="1">
        <f t="shared" si="124"/>
        <v>-1.1387840468443742E-3</v>
      </c>
      <c r="AE246" s="1">
        <f t="shared" si="125"/>
        <v>1.2968291053472499E-7</v>
      </c>
      <c r="AF246" s="1">
        <f t="shared" si="126"/>
        <v>-1.3617052613668024E-2</v>
      </c>
      <c r="AG246" s="2"/>
      <c r="AH246" s="1">
        <f t="shared" si="127"/>
        <v>-1.2478268566823649E-2</v>
      </c>
      <c r="AI246" s="1">
        <f t="shared" si="128"/>
        <v>0.44645593058913846</v>
      </c>
      <c r="AJ246" s="1">
        <f t="shared" si="129"/>
        <v>-0.96726772851917819</v>
      </c>
      <c r="AK246" s="1">
        <f t="shared" si="130"/>
        <v>9.2414973517299437E-2</v>
      </c>
      <c r="AL246" s="1">
        <f t="shared" si="131"/>
        <v>2.9761669227203189</v>
      </c>
      <c r="AM246" s="1">
        <f t="shared" si="132"/>
        <v>12.062434075568413</v>
      </c>
      <c r="AN246" s="1">
        <f t="shared" si="140"/>
        <v>2.8313571390985204</v>
      </c>
      <c r="AO246" s="1">
        <f t="shared" si="140"/>
        <v>2.8253757970004743</v>
      </c>
      <c r="AP246" s="1">
        <f t="shared" si="140"/>
        <v>2.8365695642347313</v>
      </c>
      <c r="AQ246" s="1">
        <f t="shared" si="140"/>
        <v>2.8155875270734563</v>
      </c>
      <c r="AR246" s="1">
        <f t="shared" si="140"/>
        <v>2.8548038049233617</v>
      </c>
      <c r="AS246" s="1">
        <f t="shared" si="140"/>
        <v>2.7810817537859434</v>
      </c>
      <c r="AT246" s="1">
        <f t="shared" si="140"/>
        <v>2.9183544884116817</v>
      </c>
      <c r="AU246" s="1">
        <f t="shared" si="133"/>
        <v>2.6568372688204782</v>
      </c>
    </row>
    <row r="247" spans="1:47" x14ac:dyDescent="0.2">
      <c r="A247" s="64" t="s">
        <v>172</v>
      </c>
      <c r="B247" s="75"/>
      <c r="C247" s="100">
        <v>48127.457000000002</v>
      </c>
      <c r="D247" s="76"/>
      <c r="E247" s="64">
        <f t="shared" si="116"/>
        <v>-6996.9850272232297</v>
      </c>
      <c r="F247" s="1">
        <f t="shared" si="135"/>
        <v>-6997</v>
      </c>
      <c r="G247" s="1">
        <f t="shared" si="117"/>
        <v>1.7160000003059395E-2</v>
      </c>
      <c r="I247" s="1">
        <f t="shared" si="138"/>
        <v>1.7160000003059395E-2</v>
      </c>
      <c r="O247" s="1">
        <f t="shared" ca="1" si="139"/>
        <v>3.6340530321080119E-3</v>
      </c>
      <c r="P247" s="1">
        <f t="shared" si="118"/>
        <v>2.3777052611663352E-2</v>
      </c>
      <c r="Q247" s="131">
        <f t="shared" si="119"/>
        <v>33108.957000000002</v>
      </c>
      <c r="S247" s="2">
        <v>0.1</v>
      </c>
      <c r="Z247" s="1">
        <f t="shared" si="120"/>
        <v>-6997</v>
      </c>
      <c r="AA247" s="1">
        <f t="shared" si="121"/>
        <v>1.1298784044839702E-2</v>
      </c>
      <c r="AB247" s="1">
        <f t="shared" si="122"/>
        <v>2.9638268569883046E-2</v>
      </c>
      <c r="AC247" s="1">
        <f t="shared" si="123"/>
        <v>-6.6170526086039572E-3</v>
      </c>
      <c r="AD247" s="1">
        <f t="shared" si="124"/>
        <v>5.8612159582196923E-3</v>
      </c>
      <c r="AE247" s="1">
        <f t="shared" si="125"/>
        <v>3.435385250888919E-6</v>
      </c>
      <c r="AF247" s="1">
        <f t="shared" si="126"/>
        <v>-6.6170526086039572E-3</v>
      </c>
      <c r="AG247" s="2"/>
      <c r="AH247" s="1">
        <f t="shared" si="127"/>
        <v>-1.2478268566823649E-2</v>
      </c>
      <c r="AI247" s="1">
        <f t="shared" si="128"/>
        <v>0.44645593058913846</v>
      </c>
      <c r="AJ247" s="1">
        <f t="shared" si="129"/>
        <v>-0.96726772851917819</v>
      </c>
      <c r="AK247" s="1">
        <f t="shared" si="130"/>
        <v>9.2414973517299437E-2</v>
      </c>
      <c r="AL247" s="1">
        <f t="shared" si="131"/>
        <v>2.9761669227203189</v>
      </c>
      <c r="AM247" s="1">
        <f t="shared" si="132"/>
        <v>12.062434075568413</v>
      </c>
      <c r="AN247" s="1">
        <f t="shared" si="140"/>
        <v>2.8313571390985204</v>
      </c>
      <c r="AO247" s="1">
        <f t="shared" si="140"/>
        <v>2.8253757970004743</v>
      </c>
      <c r="AP247" s="1">
        <f t="shared" si="140"/>
        <v>2.8365695642347313</v>
      </c>
      <c r="AQ247" s="1">
        <f t="shared" si="140"/>
        <v>2.8155875270734563</v>
      </c>
      <c r="AR247" s="1">
        <f t="shared" si="140"/>
        <v>2.8548038049233617</v>
      </c>
      <c r="AS247" s="1">
        <f t="shared" si="140"/>
        <v>2.7810817537859434</v>
      </c>
      <c r="AT247" s="1">
        <f t="shared" si="140"/>
        <v>2.9183544884116817</v>
      </c>
      <c r="AU247" s="1">
        <f t="shared" si="133"/>
        <v>2.6568372688204782</v>
      </c>
    </row>
    <row r="248" spans="1:47" x14ac:dyDescent="0.2">
      <c r="A248" s="64" t="s">
        <v>172</v>
      </c>
      <c r="B248" s="75"/>
      <c r="C248" s="100">
        <v>48127.462</v>
      </c>
      <c r="D248" s="76"/>
      <c r="E248" s="64">
        <f t="shared" si="116"/>
        <v>-6996.9806645260378</v>
      </c>
      <c r="F248" s="1">
        <f t="shared" si="135"/>
        <v>-6997</v>
      </c>
      <c r="G248" s="1">
        <f t="shared" si="117"/>
        <v>2.216000000044005E-2</v>
      </c>
      <c r="I248" s="1">
        <f t="shared" si="138"/>
        <v>2.216000000044005E-2</v>
      </c>
      <c r="O248" s="1">
        <f t="shared" ca="1" si="139"/>
        <v>3.6340530321080119E-3</v>
      </c>
      <c r="P248" s="1">
        <f t="shared" si="118"/>
        <v>2.3777052611663352E-2</v>
      </c>
      <c r="Q248" s="131">
        <f t="shared" si="119"/>
        <v>33108.962</v>
      </c>
      <c r="S248" s="2">
        <v>0.1</v>
      </c>
      <c r="Z248" s="1">
        <f t="shared" si="120"/>
        <v>-6997</v>
      </c>
      <c r="AA248" s="1">
        <f t="shared" si="121"/>
        <v>1.1298784044839702E-2</v>
      </c>
      <c r="AB248" s="1">
        <f t="shared" si="122"/>
        <v>3.4638268567263701E-2</v>
      </c>
      <c r="AC248" s="1">
        <f t="shared" si="123"/>
        <v>-1.6170526112233019E-3</v>
      </c>
      <c r="AD248" s="1">
        <f t="shared" si="124"/>
        <v>1.0861215955600348E-2</v>
      </c>
      <c r="AE248" s="1">
        <f t="shared" si="125"/>
        <v>1.1796601203418758E-5</v>
      </c>
      <c r="AF248" s="1">
        <f t="shared" si="126"/>
        <v>-1.6170526112233019E-3</v>
      </c>
      <c r="AG248" s="2"/>
      <c r="AH248" s="1">
        <f t="shared" si="127"/>
        <v>-1.2478268566823649E-2</v>
      </c>
      <c r="AI248" s="1">
        <f t="shared" si="128"/>
        <v>0.44645593058913846</v>
      </c>
      <c r="AJ248" s="1">
        <f t="shared" si="129"/>
        <v>-0.96726772851917819</v>
      </c>
      <c r="AK248" s="1">
        <f t="shared" si="130"/>
        <v>9.2414973517299437E-2</v>
      </c>
      <c r="AL248" s="1">
        <f t="shared" si="131"/>
        <v>2.9761669227203189</v>
      </c>
      <c r="AM248" s="1">
        <f t="shared" si="132"/>
        <v>12.062434075568413</v>
      </c>
      <c r="AN248" s="1">
        <f t="shared" si="140"/>
        <v>2.8313571390985204</v>
      </c>
      <c r="AO248" s="1">
        <f t="shared" si="140"/>
        <v>2.8253757970004743</v>
      </c>
      <c r="AP248" s="1">
        <f t="shared" si="140"/>
        <v>2.8365695642347313</v>
      </c>
      <c r="AQ248" s="1">
        <f t="shared" si="140"/>
        <v>2.8155875270734563</v>
      </c>
      <c r="AR248" s="1">
        <f t="shared" si="140"/>
        <v>2.8548038049233617</v>
      </c>
      <c r="AS248" s="1">
        <f t="shared" si="140"/>
        <v>2.7810817537859434</v>
      </c>
      <c r="AT248" s="1">
        <f t="shared" si="140"/>
        <v>2.9183544884116817</v>
      </c>
      <c r="AU248" s="1">
        <f t="shared" si="133"/>
        <v>2.6568372688204782</v>
      </c>
    </row>
    <row r="249" spans="1:47" x14ac:dyDescent="0.2">
      <c r="A249" s="64" t="s">
        <v>172</v>
      </c>
      <c r="B249" s="75"/>
      <c r="C249" s="100">
        <v>48480.434999999998</v>
      </c>
      <c r="D249" s="76"/>
      <c r="E249" s="64">
        <f t="shared" si="116"/>
        <v>-6688.9978012006168</v>
      </c>
      <c r="F249" s="1">
        <f t="shared" si="135"/>
        <v>-6689</v>
      </c>
      <c r="G249" s="1">
        <f t="shared" si="117"/>
        <v>2.5199999945471063E-3</v>
      </c>
      <c r="I249" s="1">
        <f t="shared" si="138"/>
        <v>2.5199999945471063E-3</v>
      </c>
      <c r="O249" s="1">
        <f t="shared" ca="1" si="139"/>
        <v>3.7448793831548937E-3</v>
      </c>
      <c r="P249" s="1">
        <f t="shared" si="118"/>
        <v>2.3566859410346173E-2</v>
      </c>
      <c r="Q249" s="131">
        <f t="shared" si="119"/>
        <v>33461.934999999998</v>
      </c>
      <c r="S249" s="2">
        <v>0.1</v>
      </c>
      <c r="Z249" s="1">
        <f t="shared" si="120"/>
        <v>-6689</v>
      </c>
      <c r="AA249" s="1">
        <f t="shared" si="121"/>
        <v>1.0594416489265556E-2</v>
      </c>
      <c r="AB249" s="1">
        <f t="shared" si="122"/>
        <v>1.5492442915627723E-2</v>
      </c>
      <c r="AC249" s="1">
        <f t="shared" si="123"/>
        <v>-2.1046859415799066E-2</v>
      </c>
      <c r="AD249" s="1">
        <f t="shared" si="124"/>
        <v>-8.0744164947184494E-3</v>
      </c>
      <c r="AE249" s="1">
        <f t="shared" si="125"/>
        <v>6.519620173018138E-6</v>
      </c>
      <c r="AF249" s="1">
        <f t="shared" si="126"/>
        <v>-2.1046859415799066E-2</v>
      </c>
      <c r="AG249" s="2"/>
      <c r="AH249" s="1">
        <f t="shared" si="127"/>
        <v>-1.2972442921080617E-2</v>
      </c>
      <c r="AI249" s="1">
        <f t="shared" si="128"/>
        <v>0.44185350028802062</v>
      </c>
      <c r="AJ249" s="1">
        <f t="shared" si="129"/>
        <v>-0.98093222138378933</v>
      </c>
      <c r="AK249" s="1">
        <f t="shared" si="130"/>
        <v>5.8515373786767945E-2</v>
      </c>
      <c r="AL249" s="1">
        <f t="shared" si="131"/>
        <v>3.0371355036293841</v>
      </c>
      <c r="AM249" s="1">
        <f t="shared" si="132"/>
        <v>19.129194321271875</v>
      </c>
      <c r="AN249" s="1">
        <f t="shared" si="140"/>
        <v>2.9450163936863394</v>
      </c>
      <c r="AO249" s="1">
        <f t="shared" si="140"/>
        <v>2.9403103759936737</v>
      </c>
      <c r="AP249" s="1">
        <f t="shared" si="140"/>
        <v>2.9488613567569804</v>
      </c>
      <c r="AQ249" s="1">
        <f t="shared" si="140"/>
        <v>2.9333128959765329</v>
      </c>
      <c r="AR249" s="1">
        <f t="shared" si="140"/>
        <v>2.9615498632483255</v>
      </c>
      <c r="AS249" s="1">
        <f t="shared" si="140"/>
        <v>2.9101453035540006</v>
      </c>
      <c r="AT249" s="1">
        <f t="shared" si="140"/>
        <v>3.0033630370909585</v>
      </c>
      <c r="AU249" s="1">
        <f t="shared" si="133"/>
        <v>2.8328168964414266</v>
      </c>
    </row>
    <row r="250" spans="1:47" x14ac:dyDescent="0.2">
      <c r="A250" s="64" t="s">
        <v>172</v>
      </c>
      <c r="B250" s="75"/>
      <c r="C250" s="101">
        <v>48535.421000000002</v>
      </c>
      <c r="D250" s="76"/>
      <c r="E250" s="64">
        <f t="shared" si="116"/>
        <v>-6641.0203476197112</v>
      </c>
      <c r="F250" s="1">
        <f t="shared" si="135"/>
        <v>-6641</v>
      </c>
      <c r="G250" s="1">
        <f t="shared" si="117"/>
        <v>-2.3320000000239816E-2</v>
      </c>
      <c r="I250" s="1">
        <f t="shared" si="138"/>
        <v>-2.3320000000239816E-2</v>
      </c>
      <c r="O250" s="1">
        <f t="shared" ca="1" si="139"/>
        <v>3.7621510222790831E-3</v>
      </c>
      <c r="P250" s="1">
        <f t="shared" si="118"/>
        <v>2.3523766335998068E-2</v>
      </c>
      <c r="Q250" s="131">
        <f t="shared" si="119"/>
        <v>33516.921000000002</v>
      </c>
      <c r="S250" s="2">
        <v>0.1</v>
      </c>
      <c r="Z250" s="1">
        <f t="shared" si="120"/>
        <v>-6641</v>
      </c>
      <c r="AA250" s="1">
        <f t="shared" si="121"/>
        <v>1.0489730244330316E-2</v>
      </c>
      <c r="AB250" s="1">
        <f t="shared" si="122"/>
        <v>-1.0285963908572063E-2</v>
      </c>
      <c r="AC250" s="1">
        <f t="shared" si="123"/>
        <v>-4.684376633623788E-2</v>
      </c>
      <c r="AD250" s="1">
        <f t="shared" si="124"/>
        <v>-3.3809730244570131E-2</v>
      </c>
      <c r="AE250" s="1">
        <f t="shared" si="125"/>
        <v>1.1430978592106004E-4</v>
      </c>
      <c r="AF250" s="1">
        <f t="shared" si="126"/>
        <v>-4.684376633623788E-2</v>
      </c>
      <c r="AG250" s="2"/>
      <c r="AH250" s="1">
        <f t="shared" si="127"/>
        <v>-1.3034036091667752E-2</v>
      </c>
      <c r="AI250" s="1">
        <f t="shared" si="128"/>
        <v>0.44132942889557103</v>
      </c>
      <c r="AJ250" s="1">
        <f t="shared" si="129"/>
        <v>-0.98271120895839847</v>
      </c>
      <c r="AK250" s="1">
        <f t="shared" si="130"/>
        <v>5.327998772513929E-2</v>
      </c>
      <c r="AL250" s="1">
        <f t="shared" si="131"/>
        <v>3.0465109830151191</v>
      </c>
      <c r="AM250" s="1">
        <f t="shared" si="132"/>
        <v>21.018699049230445</v>
      </c>
      <c r="AN250" s="1">
        <f t="shared" si="140"/>
        <v>2.9625890544893743</v>
      </c>
      <c r="AO250" s="1">
        <f t="shared" si="140"/>
        <v>2.9581968186903747</v>
      </c>
      <c r="AP250" s="1">
        <f t="shared" si="140"/>
        <v>2.966150953432662</v>
      </c>
      <c r="AQ250" s="1">
        <f t="shared" si="140"/>
        <v>2.9517377812156345</v>
      </c>
      <c r="AR250" s="1">
        <f t="shared" si="140"/>
        <v>2.9778277809390326</v>
      </c>
      <c r="AS250" s="1">
        <f t="shared" si="140"/>
        <v>2.93050547956642</v>
      </c>
      <c r="AT250" s="1">
        <f t="shared" si="140"/>
        <v>3.0160627655742736</v>
      </c>
      <c r="AU250" s="1">
        <f t="shared" si="133"/>
        <v>2.8602422929537825</v>
      </c>
    </row>
    <row r="251" spans="1:47" x14ac:dyDescent="0.2">
      <c r="A251" s="64" t="s">
        <v>172</v>
      </c>
      <c r="B251" s="75"/>
      <c r="C251" s="76">
        <v>48535.432999999997</v>
      </c>
      <c r="D251" s="76"/>
      <c r="E251" s="64">
        <f t="shared" si="116"/>
        <v>-6641.00987714645</v>
      </c>
      <c r="F251" s="1">
        <f t="shared" si="135"/>
        <v>-6641</v>
      </c>
      <c r="G251" s="1">
        <f t="shared" si="117"/>
        <v>-1.1320000005071051E-2</v>
      </c>
      <c r="I251" s="1">
        <f t="shared" si="138"/>
        <v>-1.1320000005071051E-2</v>
      </c>
      <c r="O251" s="1">
        <f t="shared" ca="1" si="139"/>
        <v>3.7621510222790831E-3</v>
      </c>
      <c r="P251" s="1">
        <f t="shared" si="118"/>
        <v>2.3523766335998068E-2</v>
      </c>
      <c r="Q251" s="131">
        <f t="shared" si="119"/>
        <v>33516.932999999997</v>
      </c>
      <c r="S251" s="2">
        <v>0.1</v>
      </c>
      <c r="Z251" s="1">
        <f t="shared" si="120"/>
        <v>-6641</v>
      </c>
      <c r="AA251" s="1">
        <f t="shared" si="121"/>
        <v>1.0489730244330316E-2</v>
      </c>
      <c r="AB251" s="1">
        <f t="shared" si="122"/>
        <v>1.7140360865967007E-3</v>
      </c>
      <c r="AC251" s="1">
        <f t="shared" si="123"/>
        <v>-3.4843766341069116E-2</v>
      </c>
      <c r="AD251" s="1">
        <f t="shared" si="124"/>
        <v>-2.1809730249401367E-2</v>
      </c>
      <c r="AE251" s="1">
        <f t="shared" si="125"/>
        <v>4.7566433355165309E-5</v>
      </c>
      <c r="AF251" s="1">
        <f t="shared" si="126"/>
        <v>-3.4843766341069116E-2</v>
      </c>
      <c r="AG251" s="2"/>
      <c r="AH251" s="1">
        <f t="shared" si="127"/>
        <v>-1.3034036091667752E-2</v>
      </c>
      <c r="AI251" s="1">
        <f t="shared" si="128"/>
        <v>0.44132942889557103</v>
      </c>
      <c r="AJ251" s="1">
        <f t="shared" si="129"/>
        <v>-0.98271120895839847</v>
      </c>
      <c r="AK251" s="1">
        <f t="shared" si="130"/>
        <v>5.327998772513929E-2</v>
      </c>
      <c r="AL251" s="1">
        <f t="shared" si="131"/>
        <v>3.0465109830151191</v>
      </c>
      <c r="AM251" s="1">
        <f t="shared" si="132"/>
        <v>21.018699049230445</v>
      </c>
      <c r="AN251" s="1">
        <f t="shared" ref="AN251:AT260" si="141">$AU251+$AB$7*SIN(AO251)</f>
        <v>2.9625890544893743</v>
      </c>
      <c r="AO251" s="1">
        <f t="shared" si="141"/>
        <v>2.9581968186903747</v>
      </c>
      <c r="AP251" s="1">
        <f t="shared" si="141"/>
        <v>2.966150953432662</v>
      </c>
      <c r="AQ251" s="1">
        <f t="shared" si="141"/>
        <v>2.9517377812156345</v>
      </c>
      <c r="AR251" s="1">
        <f t="shared" si="141"/>
        <v>2.9778277809390326</v>
      </c>
      <c r="AS251" s="1">
        <f t="shared" si="141"/>
        <v>2.93050547956642</v>
      </c>
      <c r="AT251" s="1">
        <f t="shared" si="141"/>
        <v>3.0160627655742736</v>
      </c>
      <c r="AU251" s="1">
        <f t="shared" si="133"/>
        <v>2.8602422929537825</v>
      </c>
    </row>
    <row r="252" spans="1:47" x14ac:dyDescent="0.2">
      <c r="A252" s="64" t="s">
        <v>173</v>
      </c>
      <c r="B252" s="75"/>
      <c r="C252" s="76">
        <v>48620.251400000001</v>
      </c>
      <c r="D252" s="76">
        <v>1E-3</v>
      </c>
      <c r="E252" s="64">
        <f t="shared" si="116"/>
        <v>-6567.0024780120057</v>
      </c>
      <c r="F252" s="1">
        <f t="shared" si="135"/>
        <v>-6567</v>
      </c>
      <c r="G252" s="1">
        <f t="shared" si="117"/>
        <v>-2.8400000010151416E-3</v>
      </c>
      <c r="I252" s="1">
        <f t="shared" si="138"/>
        <v>-2.8400000010151416E-3</v>
      </c>
      <c r="O252" s="1">
        <f t="shared" ca="1" si="139"/>
        <v>3.7887781325955418E-3</v>
      </c>
      <c r="P252" s="1">
        <f t="shared" si="118"/>
        <v>2.3451870585709366E-2</v>
      </c>
      <c r="Q252" s="131">
        <f t="shared" si="119"/>
        <v>33601.751400000001</v>
      </c>
      <c r="S252" s="2">
        <v>0.1</v>
      </c>
      <c r="Z252" s="1">
        <f t="shared" si="120"/>
        <v>-6567</v>
      </c>
      <c r="AA252" s="1">
        <f t="shared" si="121"/>
        <v>1.0330950663088279E-2</v>
      </c>
      <c r="AB252" s="1">
        <f t="shared" si="122"/>
        <v>1.0280919921605946E-2</v>
      </c>
      <c r="AC252" s="1">
        <f t="shared" si="123"/>
        <v>-2.6291870586724508E-2</v>
      </c>
      <c r="AD252" s="1">
        <f t="shared" si="124"/>
        <v>-1.3170950664103421E-2</v>
      </c>
      <c r="AE252" s="1">
        <f t="shared" si="125"/>
        <v>1.7347394139624633E-5</v>
      </c>
      <c r="AF252" s="1">
        <f t="shared" si="126"/>
        <v>-2.6291870586724508E-2</v>
      </c>
      <c r="AG252" s="2"/>
      <c r="AH252" s="1">
        <f t="shared" si="127"/>
        <v>-1.3120919922621087E-2</v>
      </c>
      <c r="AI252" s="1">
        <f t="shared" si="128"/>
        <v>0.44062006371666718</v>
      </c>
      <c r="AJ252" s="1">
        <f t="shared" si="129"/>
        <v>-0.98527562877147579</v>
      </c>
      <c r="AK252" s="1">
        <f t="shared" si="130"/>
        <v>4.5228873452634454E-2</v>
      </c>
      <c r="AL252" s="1">
        <f t="shared" si="131"/>
        <v>3.0609127923441384</v>
      </c>
      <c r="AM252" s="1">
        <f t="shared" si="132"/>
        <v>24.77588555668579</v>
      </c>
      <c r="AN252" s="1">
        <f t="shared" si="141"/>
        <v>2.9896207687038805</v>
      </c>
      <c r="AO252" s="1">
        <f t="shared" si="141"/>
        <v>2.9857653309216716</v>
      </c>
      <c r="AP252" s="1">
        <f t="shared" si="141"/>
        <v>2.9927157749161024</v>
      </c>
      <c r="AQ252" s="1">
        <f t="shared" si="141"/>
        <v>2.9801802849768499</v>
      </c>
      <c r="AR252" s="1">
        <f t="shared" si="141"/>
        <v>3.002771551225043</v>
      </c>
      <c r="AS252" s="1">
        <f t="shared" si="141"/>
        <v>2.9619982158725371</v>
      </c>
      <c r="AT252" s="1">
        <f t="shared" si="141"/>
        <v>3.0354158538546345</v>
      </c>
      <c r="AU252" s="1">
        <f t="shared" si="133"/>
        <v>2.902523112576997</v>
      </c>
    </row>
    <row r="253" spans="1:47" x14ac:dyDescent="0.2">
      <c r="A253" s="64" t="s">
        <v>172</v>
      </c>
      <c r="B253" s="75"/>
      <c r="C253" s="76">
        <v>48833.432000000001</v>
      </c>
      <c r="D253" s="76"/>
      <c r="E253" s="64">
        <f t="shared" si="116"/>
        <v>-6380.9939969286615</v>
      </c>
      <c r="F253" s="1">
        <f t="shared" si="135"/>
        <v>-6381</v>
      </c>
      <c r="G253" s="1">
        <f t="shared" si="117"/>
        <v>6.8800000008195639E-3</v>
      </c>
      <c r="I253" s="1">
        <f t="shared" si="138"/>
        <v>6.8800000008195639E-3</v>
      </c>
      <c r="O253" s="1">
        <f t="shared" ca="1" si="139"/>
        <v>3.8557057342017754E-3</v>
      </c>
      <c r="P253" s="1">
        <f t="shared" si="118"/>
        <v>2.3241909055858889E-2</v>
      </c>
      <c r="Q253" s="131">
        <f t="shared" si="119"/>
        <v>33814.932000000001</v>
      </c>
      <c r="S253" s="2">
        <v>0.1</v>
      </c>
      <c r="Z253" s="1">
        <f t="shared" si="120"/>
        <v>-6381</v>
      </c>
      <c r="AA253" s="1">
        <f t="shared" si="121"/>
        <v>9.9456097814181812E-3</v>
      </c>
      <c r="AB253" s="1">
        <f t="shared" si="122"/>
        <v>2.0176299275260271E-2</v>
      </c>
      <c r="AC253" s="1">
        <f t="shared" si="123"/>
        <v>-1.6361909055039325E-2</v>
      </c>
      <c r="AD253" s="1">
        <f t="shared" si="124"/>
        <v>-3.0656097805986174E-3</v>
      </c>
      <c r="AE253" s="1">
        <f t="shared" si="125"/>
        <v>9.3979633269019031E-7</v>
      </c>
      <c r="AF253" s="1">
        <f t="shared" si="126"/>
        <v>-1.6361909055039325E-2</v>
      </c>
      <c r="AG253" s="2"/>
      <c r="AH253" s="1">
        <f t="shared" si="127"/>
        <v>-1.3296299274440707E-2</v>
      </c>
      <c r="AI253" s="1">
        <f t="shared" si="128"/>
        <v>0.43935516729386537</v>
      </c>
      <c r="AJ253" s="1">
        <f t="shared" si="129"/>
        <v>-0.99078797263964757</v>
      </c>
      <c r="AK253" s="1">
        <f t="shared" si="130"/>
        <v>2.5078589873639763E-2</v>
      </c>
      <c r="AL253" s="1">
        <f t="shared" si="131"/>
        <v>3.0968907644778176</v>
      </c>
      <c r="AM253" s="1">
        <f t="shared" si="132"/>
        <v>44.733387905604665</v>
      </c>
      <c r="AN253" s="1">
        <f t="shared" si="141"/>
        <v>3.0573095673979975</v>
      </c>
      <c r="AO253" s="1">
        <f t="shared" si="141"/>
        <v>3.0550402745064451</v>
      </c>
      <c r="AP253" s="1">
        <f t="shared" si="141"/>
        <v>3.0590983690297069</v>
      </c>
      <c r="AQ253" s="1">
        <f t="shared" si="141"/>
        <v>3.0518404210680616</v>
      </c>
      <c r="AR253" s="1">
        <f t="shared" si="141"/>
        <v>3.0648182543200648</v>
      </c>
      <c r="AS253" s="1">
        <f t="shared" si="141"/>
        <v>3.041602194886146</v>
      </c>
      <c r="AT253" s="1">
        <f t="shared" si="141"/>
        <v>3.0831035878344655</v>
      </c>
      <c r="AU253" s="1">
        <f t="shared" si="133"/>
        <v>3.0087965240623751</v>
      </c>
    </row>
    <row r="254" spans="1:47" x14ac:dyDescent="0.2">
      <c r="A254" s="64" t="s">
        <v>174</v>
      </c>
      <c r="B254" s="75"/>
      <c r="C254" s="76">
        <v>48841.45</v>
      </c>
      <c r="D254" s="76">
        <v>5.0000000000000001E-3</v>
      </c>
      <c r="E254" s="64">
        <f t="shared" si="116"/>
        <v>-6373.9979757085057</v>
      </c>
      <c r="F254" s="1">
        <f t="shared" si="135"/>
        <v>-6374</v>
      </c>
      <c r="G254" s="1">
        <f t="shared" si="117"/>
        <v>2.3199999995995313E-3</v>
      </c>
      <c r="I254" s="1">
        <f t="shared" si="138"/>
        <v>2.3199999995995313E-3</v>
      </c>
      <c r="O254" s="1">
        <f t="shared" ca="1" si="139"/>
        <v>3.8582245149073862E-3</v>
      </c>
      <c r="P254" s="1">
        <f t="shared" si="118"/>
        <v>2.3233190124276368E-2</v>
      </c>
      <c r="Q254" s="131">
        <f t="shared" si="119"/>
        <v>33822.949999999997</v>
      </c>
      <c r="S254" s="2">
        <v>0.1</v>
      </c>
      <c r="Z254" s="1">
        <f t="shared" si="120"/>
        <v>-6374</v>
      </c>
      <c r="AA254" s="1">
        <f t="shared" si="121"/>
        <v>9.9314871736747665E-3</v>
      </c>
      <c r="AB254" s="1">
        <f t="shared" si="122"/>
        <v>1.5621702950201133E-2</v>
      </c>
      <c r="AC254" s="1">
        <f t="shared" si="123"/>
        <v>-2.0913190124676836E-2</v>
      </c>
      <c r="AD254" s="1">
        <f t="shared" si="124"/>
        <v>-7.6114871740752352E-3</v>
      </c>
      <c r="AE254" s="1">
        <f t="shared" si="125"/>
        <v>5.7934737001111811E-6</v>
      </c>
      <c r="AF254" s="1">
        <f t="shared" si="126"/>
        <v>-2.0913190124676836E-2</v>
      </c>
      <c r="AG254" s="2"/>
      <c r="AH254" s="1">
        <f t="shared" si="127"/>
        <v>-1.3301702950601601E-2</v>
      </c>
      <c r="AI254" s="1">
        <f t="shared" si="128"/>
        <v>0.43932184038745636</v>
      </c>
      <c r="AJ254" s="1">
        <f t="shared" si="129"/>
        <v>-0.99096978896036825</v>
      </c>
      <c r="AK254" s="1">
        <f t="shared" si="130"/>
        <v>2.432211840343838E-2</v>
      </c>
      <c r="AL254" s="1">
        <f t="shared" si="131"/>
        <v>3.0982400123941134</v>
      </c>
      <c r="AM254" s="1">
        <f t="shared" si="132"/>
        <v>46.126065058992182</v>
      </c>
      <c r="AN254" s="1">
        <f t="shared" si="141"/>
        <v>3.059851436682087</v>
      </c>
      <c r="AO254" s="1">
        <f t="shared" si="141"/>
        <v>3.0576471289249549</v>
      </c>
      <c r="AP254" s="1">
        <f t="shared" si="141"/>
        <v>3.0615881746206197</v>
      </c>
      <c r="AQ254" s="1">
        <f t="shared" si="141"/>
        <v>3.0545411259680217</v>
      </c>
      <c r="AR254" s="1">
        <f t="shared" si="141"/>
        <v>3.0671392479010726</v>
      </c>
      <c r="AS254" s="1">
        <f t="shared" si="141"/>
        <v>3.0446077213794958</v>
      </c>
      <c r="AT254" s="1">
        <f t="shared" si="141"/>
        <v>3.0848777366040481</v>
      </c>
      <c r="AU254" s="1">
        <f t="shared" si="133"/>
        <v>3.0127960610537605</v>
      </c>
    </row>
    <row r="255" spans="1:47" x14ac:dyDescent="0.2">
      <c r="A255" s="64" t="s">
        <v>174</v>
      </c>
      <c r="B255" s="75"/>
      <c r="C255" s="76">
        <v>48872.394</v>
      </c>
      <c r="D255" s="76">
        <v>4.0000000000000001E-3</v>
      </c>
      <c r="E255" s="64">
        <f t="shared" si="116"/>
        <v>-6346.9981153148128</v>
      </c>
      <c r="F255" s="1">
        <f t="shared" si="135"/>
        <v>-6347</v>
      </c>
      <c r="G255" s="1">
        <f t="shared" si="117"/>
        <v>2.1599999963655137E-3</v>
      </c>
      <c r="I255" s="1">
        <f t="shared" si="138"/>
        <v>2.1599999963655137E-3</v>
      </c>
      <c r="O255" s="1">
        <f t="shared" ca="1" si="139"/>
        <v>3.8679398119147428E-3</v>
      </c>
      <c r="P255" s="1">
        <f t="shared" si="118"/>
        <v>2.3199004706466901E-2</v>
      </c>
      <c r="Q255" s="131">
        <f t="shared" si="119"/>
        <v>33853.894</v>
      </c>
      <c r="S255" s="2">
        <v>0.1</v>
      </c>
      <c r="Z255" s="1">
        <f t="shared" si="120"/>
        <v>-6347</v>
      </c>
      <c r="AA255" s="1">
        <f t="shared" si="121"/>
        <v>9.8772700281483088E-3</v>
      </c>
      <c r="AB255" s="1">
        <f t="shared" si="122"/>
        <v>1.5481734674684106E-2</v>
      </c>
      <c r="AC255" s="1">
        <f t="shared" si="123"/>
        <v>-2.1039004710101387E-2</v>
      </c>
      <c r="AD255" s="1">
        <f t="shared" si="124"/>
        <v>-7.7172700317827952E-3</v>
      </c>
      <c r="AE255" s="1">
        <f t="shared" si="125"/>
        <v>5.9556256743452828E-6</v>
      </c>
      <c r="AF255" s="1">
        <f t="shared" si="126"/>
        <v>-2.1039004710101387E-2</v>
      </c>
      <c r="AG255" s="2"/>
      <c r="AH255" s="1">
        <f t="shared" si="127"/>
        <v>-1.3321734678318592E-2</v>
      </c>
      <c r="AI255" s="1">
        <f t="shared" si="128"/>
        <v>0.43920290756917557</v>
      </c>
      <c r="AJ255" s="1">
        <f t="shared" si="129"/>
        <v>-0.99165386492536667</v>
      </c>
      <c r="AK255" s="1">
        <f t="shared" si="130"/>
        <v>2.1405261766051984E-2</v>
      </c>
      <c r="AL255" s="1">
        <f t="shared" si="131"/>
        <v>3.103441821448472</v>
      </c>
      <c r="AM255" s="1">
        <f t="shared" si="132"/>
        <v>52.417137474452346</v>
      </c>
      <c r="AN255" s="1">
        <f t="shared" si="141"/>
        <v>3.0696529310387697</v>
      </c>
      <c r="AO255" s="1">
        <f t="shared" si="141"/>
        <v>3.0677020522875975</v>
      </c>
      <c r="AP255" s="1">
        <f t="shared" si="141"/>
        <v>3.0711873502942404</v>
      </c>
      <c r="AQ255" s="1">
        <f t="shared" si="141"/>
        <v>3.0649601407336386</v>
      </c>
      <c r="AR255" s="1">
        <f t="shared" si="141"/>
        <v>3.0760844119985253</v>
      </c>
      <c r="AS255" s="1">
        <f t="shared" si="141"/>
        <v>3.0562054322372245</v>
      </c>
      <c r="AT255" s="1">
        <f t="shared" si="141"/>
        <v>3.0917103987657448</v>
      </c>
      <c r="AU255" s="1">
        <f t="shared" si="133"/>
        <v>3.0282228465919605</v>
      </c>
    </row>
    <row r="256" spans="1:47" x14ac:dyDescent="0.2">
      <c r="A256" s="64" t="s">
        <v>174</v>
      </c>
      <c r="B256" s="75"/>
      <c r="C256" s="76">
        <v>48934.273999999998</v>
      </c>
      <c r="D256" s="76">
        <v>6.0000000000000001E-3</v>
      </c>
      <c r="E256" s="64">
        <f t="shared" si="116"/>
        <v>-6293.0053748429455</v>
      </c>
      <c r="F256" s="1">
        <f t="shared" si="135"/>
        <v>-6293</v>
      </c>
      <c r="G256" s="1">
        <f t="shared" si="117"/>
        <v>-6.1600000044563785E-3</v>
      </c>
      <c r="I256" s="1">
        <f t="shared" si="138"/>
        <v>-6.1600000044563785E-3</v>
      </c>
      <c r="O256" s="1">
        <f t="shared" ca="1" si="139"/>
        <v>3.8873704059294556E-3</v>
      </c>
      <c r="P256" s="1">
        <f t="shared" si="118"/>
        <v>2.312798825297414E-2</v>
      </c>
      <c r="Q256" s="131">
        <f t="shared" si="119"/>
        <v>33915.773999999998</v>
      </c>
      <c r="S256" s="2">
        <v>0.1</v>
      </c>
      <c r="Z256" s="1">
        <f t="shared" si="120"/>
        <v>-6293</v>
      </c>
      <c r="AA256" s="1">
        <f t="shared" si="121"/>
        <v>9.7700516258680589E-3</v>
      </c>
      <c r="AB256" s="1">
        <f t="shared" si="122"/>
        <v>7.1979366226497029E-3</v>
      </c>
      <c r="AC256" s="1">
        <f t="shared" si="123"/>
        <v>-2.9287988257430519E-2</v>
      </c>
      <c r="AD256" s="1">
        <f t="shared" si="124"/>
        <v>-1.5930051630324439E-2</v>
      </c>
      <c r="AE256" s="1">
        <f t="shared" si="125"/>
        <v>2.5376654494480235E-5</v>
      </c>
      <c r="AF256" s="1">
        <f t="shared" si="126"/>
        <v>-2.9287988257430519E-2</v>
      </c>
      <c r="AG256" s="2"/>
      <c r="AH256" s="1">
        <f t="shared" si="127"/>
        <v>-1.3357936627106081E-2</v>
      </c>
      <c r="AI256" s="1">
        <f t="shared" si="128"/>
        <v>0.43901072463612978</v>
      </c>
      <c r="AJ256" s="1">
        <f t="shared" si="129"/>
        <v>-0.99294030847297055</v>
      </c>
      <c r="AK256" s="1">
        <f t="shared" si="130"/>
        <v>1.5575526856565059E-2</v>
      </c>
      <c r="AL256" s="1">
        <f t="shared" si="131"/>
        <v>3.1138353911982377</v>
      </c>
      <c r="AM256" s="1">
        <f t="shared" si="132"/>
        <v>72.048588913563705</v>
      </c>
      <c r="AN256" s="1">
        <f t="shared" si="141"/>
        <v>3.089244093083523</v>
      </c>
      <c r="AO256" s="1">
        <f t="shared" si="141"/>
        <v>3.0878115956360097</v>
      </c>
      <c r="AP256" s="1">
        <f t="shared" si="141"/>
        <v>3.0903676550624377</v>
      </c>
      <c r="AQ256" s="1">
        <f t="shared" si="141"/>
        <v>3.0858065361585783</v>
      </c>
      <c r="AR256" s="1">
        <f t="shared" si="141"/>
        <v>3.0939447998777081</v>
      </c>
      <c r="AS256" s="1">
        <f t="shared" si="141"/>
        <v>3.079421385377799</v>
      </c>
      <c r="AT256" s="1">
        <f t="shared" si="141"/>
        <v>3.1053324454307645</v>
      </c>
      <c r="AU256" s="1">
        <f t="shared" si="133"/>
        <v>3.0590764176683605</v>
      </c>
    </row>
    <row r="257" spans="1:47" x14ac:dyDescent="0.2">
      <c r="A257" s="64" t="s">
        <v>172</v>
      </c>
      <c r="B257" s="75"/>
      <c r="C257" s="76">
        <v>49218.498</v>
      </c>
      <c r="D257" s="76"/>
      <c r="E257" s="64">
        <f t="shared" si="116"/>
        <v>-6045.0087253943893</v>
      </c>
      <c r="F257" s="1">
        <f t="shared" si="135"/>
        <v>-6045</v>
      </c>
      <c r="G257" s="1">
        <f t="shared" si="117"/>
        <v>-1.0000000002037268E-2</v>
      </c>
      <c r="I257" s="1">
        <f t="shared" si="138"/>
        <v>-1.0000000002037268E-2</v>
      </c>
      <c r="O257" s="1">
        <f t="shared" ca="1" si="139"/>
        <v>3.9766072080711003E-3</v>
      </c>
      <c r="P257" s="1">
        <f t="shared" si="118"/>
        <v>2.2756537701067205E-2</v>
      </c>
      <c r="Q257" s="131">
        <f t="shared" si="119"/>
        <v>34199.998</v>
      </c>
      <c r="S257" s="2">
        <v>0.1</v>
      </c>
      <c r="Z257" s="1">
        <f t="shared" si="120"/>
        <v>-6045</v>
      </c>
      <c r="AA257" s="1">
        <f t="shared" si="121"/>
        <v>9.2983873270265083E-3</v>
      </c>
      <c r="AB257" s="1">
        <f t="shared" si="122"/>
        <v>3.4581503720034282E-3</v>
      </c>
      <c r="AC257" s="1">
        <f t="shared" si="123"/>
        <v>-3.2756537703104473E-2</v>
      </c>
      <c r="AD257" s="1">
        <f t="shared" si="124"/>
        <v>-1.9298387329063776E-2</v>
      </c>
      <c r="AE257" s="1">
        <f t="shared" si="125"/>
        <v>3.7242775350256933E-5</v>
      </c>
      <c r="AF257" s="1">
        <f t="shared" si="126"/>
        <v>-3.2756537703104473E-2</v>
      </c>
      <c r="AG257" s="2"/>
      <c r="AH257" s="1">
        <f t="shared" si="127"/>
        <v>-1.3458150374040696E-2</v>
      </c>
      <c r="AI257" s="1">
        <f t="shared" si="128"/>
        <v>0.4389057017134822</v>
      </c>
      <c r="AJ257" s="1">
        <f t="shared" si="129"/>
        <v>-0.99746391908602772</v>
      </c>
      <c r="AK257" s="1">
        <f t="shared" si="130"/>
        <v>-1.116926767966659E-2</v>
      </c>
      <c r="AL257" s="1">
        <f t="shared" si="131"/>
        <v>-3.1216890602691167</v>
      </c>
      <c r="AM257" s="1">
        <f t="shared" si="132"/>
        <v>-100.48105092571085</v>
      </c>
      <c r="AN257" s="1">
        <f t="shared" si="141"/>
        <v>3.1791326512455886</v>
      </c>
      <c r="AO257" s="1">
        <f t="shared" si="141"/>
        <v>3.1801650081481716</v>
      </c>
      <c r="AP257" s="1">
        <f t="shared" si="141"/>
        <v>3.1783241685069283</v>
      </c>
      <c r="AQ257" s="1">
        <f t="shared" si="141"/>
        <v>3.1816067392162855</v>
      </c>
      <c r="AR257" s="1">
        <f t="shared" si="141"/>
        <v>3.1757535633147822</v>
      </c>
      <c r="AS257" s="1">
        <f t="shared" si="141"/>
        <v>3.1861913518708502</v>
      </c>
      <c r="AT257" s="1">
        <f t="shared" si="141"/>
        <v>3.1675806215203708</v>
      </c>
      <c r="AU257" s="1">
        <f t="shared" si="133"/>
        <v>3.2007742996488648</v>
      </c>
    </row>
    <row r="258" spans="1:47" x14ac:dyDescent="0.2">
      <c r="A258" s="64" t="s">
        <v>172</v>
      </c>
      <c r="B258" s="75"/>
      <c r="C258" s="76">
        <v>49218.504999999997</v>
      </c>
      <c r="D258" s="76"/>
      <c r="E258" s="64">
        <f t="shared" si="116"/>
        <v>-6045.0026176183192</v>
      </c>
      <c r="F258" s="1">
        <f t="shared" si="135"/>
        <v>-6045</v>
      </c>
      <c r="G258" s="1">
        <f t="shared" si="117"/>
        <v>-3.0000000042491592E-3</v>
      </c>
      <c r="I258" s="1">
        <f t="shared" si="138"/>
        <v>-3.0000000042491592E-3</v>
      </c>
      <c r="O258" s="1">
        <f t="shared" ca="1" si="139"/>
        <v>3.9766072080711003E-3</v>
      </c>
      <c r="P258" s="1">
        <f t="shared" si="118"/>
        <v>2.2756537701067205E-2</v>
      </c>
      <c r="Q258" s="131">
        <f t="shared" si="119"/>
        <v>34200.004999999997</v>
      </c>
      <c r="S258" s="2">
        <v>0.1</v>
      </c>
      <c r="Z258" s="1">
        <f t="shared" si="120"/>
        <v>-6045</v>
      </c>
      <c r="AA258" s="1">
        <f t="shared" si="121"/>
        <v>9.2983873270265083E-3</v>
      </c>
      <c r="AB258" s="1">
        <f t="shared" si="122"/>
        <v>1.0458150369791537E-2</v>
      </c>
      <c r="AC258" s="1">
        <f t="shared" si="123"/>
        <v>-2.5756537705316364E-2</v>
      </c>
      <c r="AD258" s="1">
        <f t="shared" si="124"/>
        <v>-1.2298387331275668E-2</v>
      </c>
      <c r="AE258" s="1">
        <f t="shared" si="125"/>
        <v>1.5125033095008184E-5</v>
      </c>
      <c r="AF258" s="1">
        <f t="shared" si="126"/>
        <v>-2.5756537705316364E-2</v>
      </c>
      <c r="AG258" s="2"/>
      <c r="AH258" s="1">
        <f t="shared" si="127"/>
        <v>-1.3458150374040696E-2</v>
      </c>
      <c r="AI258" s="1">
        <f t="shared" si="128"/>
        <v>0.4389057017134822</v>
      </c>
      <c r="AJ258" s="1">
        <f t="shared" si="129"/>
        <v>-0.99746391908602772</v>
      </c>
      <c r="AK258" s="1">
        <f t="shared" si="130"/>
        <v>-1.116926767966659E-2</v>
      </c>
      <c r="AL258" s="1">
        <f t="shared" si="131"/>
        <v>-3.1216890602691167</v>
      </c>
      <c r="AM258" s="1">
        <f t="shared" si="132"/>
        <v>-100.48105092571085</v>
      </c>
      <c r="AN258" s="1">
        <f t="shared" si="141"/>
        <v>3.1791326512455886</v>
      </c>
      <c r="AO258" s="1">
        <f t="shared" si="141"/>
        <v>3.1801650081481716</v>
      </c>
      <c r="AP258" s="1">
        <f t="shared" si="141"/>
        <v>3.1783241685069283</v>
      </c>
      <c r="AQ258" s="1">
        <f t="shared" si="141"/>
        <v>3.1816067392162855</v>
      </c>
      <c r="AR258" s="1">
        <f t="shared" si="141"/>
        <v>3.1757535633147822</v>
      </c>
      <c r="AS258" s="1">
        <f t="shared" si="141"/>
        <v>3.1861913518708502</v>
      </c>
      <c r="AT258" s="1">
        <f t="shared" si="141"/>
        <v>3.1675806215203708</v>
      </c>
      <c r="AU258" s="1">
        <f t="shared" si="133"/>
        <v>3.2007742996488648</v>
      </c>
    </row>
    <row r="259" spans="1:47" x14ac:dyDescent="0.2">
      <c r="A259" s="64" t="s">
        <v>172</v>
      </c>
      <c r="B259" s="75"/>
      <c r="C259" s="76">
        <v>49218.512000000002</v>
      </c>
      <c r="D259" s="76"/>
      <c r="E259" s="64">
        <f t="shared" si="116"/>
        <v>-6044.9965098422435</v>
      </c>
      <c r="F259" s="1">
        <f t="shared" si="135"/>
        <v>-6045</v>
      </c>
      <c r="G259" s="1">
        <f t="shared" si="117"/>
        <v>4.0000000008149073E-3</v>
      </c>
      <c r="I259" s="1">
        <f t="shared" si="138"/>
        <v>4.0000000008149073E-3</v>
      </c>
      <c r="O259" s="1">
        <f t="shared" ca="1" si="139"/>
        <v>3.9766072080711003E-3</v>
      </c>
      <c r="P259" s="1">
        <f t="shared" si="118"/>
        <v>2.2756537701067205E-2</v>
      </c>
      <c r="Q259" s="131">
        <f t="shared" si="119"/>
        <v>34200.012000000002</v>
      </c>
      <c r="S259" s="2">
        <v>0.1</v>
      </c>
      <c r="Z259" s="1">
        <f t="shared" si="120"/>
        <v>-6045</v>
      </c>
      <c r="AA259" s="1">
        <f t="shared" si="121"/>
        <v>9.2983873270265083E-3</v>
      </c>
      <c r="AB259" s="1">
        <f t="shared" si="122"/>
        <v>1.7458150374855604E-2</v>
      </c>
      <c r="AC259" s="1">
        <f t="shared" si="123"/>
        <v>-1.8756537700252297E-2</v>
      </c>
      <c r="AD259" s="1">
        <f t="shared" si="124"/>
        <v>-5.298387326211601E-3</v>
      </c>
      <c r="AE259" s="1">
        <f t="shared" si="125"/>
        <v>2.807290825855972E-6</v>
      </c>
      <c r="AF259" s="1">
        <f t="shared" si="126"/>
        <v>-1.8756537700252297E-2</v>
      </c>
      <c r="AG259" s="2"/>
      <c r="AH259" s="1">
        <f t="shared" si="127"/>
        <v>-1.3458150374040696E-2</v>
      </c>
      <c r="AI259" s="1">
        <f t="shared" si="128"/>
        <v>0.4389057017134822</v>
      </c>
      <c r="AJ259" s="1">
        <f t="shared" si="129"/>
        <v>-0.99746391908602772</v>
      </c>
      <c r="AK259" s="1">
        <f t="shared" si="130"/>
        <v>-1.116926767966659E-2</v>
      </c>
      <c r="AL259" s="1">
        <f t="shared" si="131"/>
        <v>-3.1216890602691167</v>
      </c>
      <c r="AM259" s="1">
        <f t="shared" si="132"/>
        <v>-100.48105092571085</v>
      </c>
      <c r="AN259" s="1">
        <f t="shared" si="141"/>
        <v>3.1791326512455886</v>
      </c>
      <c r="AO259" s="1">
        <f t="shared" si="141"/>
        <v>3.1801650081481716</v>
      </c>
      <c r="AP259" s="1">
        <f t="shared" si="141"/>
        <v>3.1783241685069283</v>
      </c>
      <c r="AQ259" s="1">
        <f t="shared" si="141"/>
        <v>3.1816067392162855</v>
      </c>
      <c r="AR259" s="1">
        <f t="shared" si="141"/>
        <v>3.1757535633147822</v>
      </c>
      <c r="AS259" s="1">
        <f t="shared" si="141"/>
        <v>3.1861913518708502</v>
      </c>
      <c r="AT259" s="1">
        <f t="shared" si="141"/>
        <v>3.1675806215203708</v>
      </c>
      <c r="AU259" s="1">
        <f t="shared" si="133"/>
        <v>3.2007742996488648</v>
      </c>
    </row>
    <row r="260" spans="1:47" x14ac:dyDescent="0.2">
      <c r="A260" s="64" t="s">
        <v>172</v>
      </c>
      <c r="B260" s="75"/>
      <c r="C260" s="76">
        <v>49555.461000000003</v>
      </c>
      <c r="D260" s="76"/>
      <c r="E260" s="64">
        <f t="shared" si="116"/>
        <v>-5750.9952184838739</v>
      </c>
      <c r="F260" s="1">
        <f t="shared" si="135"/>
        <v>-5751</v>
      </c>
      <c r="G260" s="1">
        <f t="shared" si="117"/>
        <v>5.4799999998067506E-3</v>
      </c>
      <c r="I260" s="1">
        <f t="shared" si="138"/>
        <v>5.4799999998067506E-3</v>
      </c>
      <c r="O260" s="1">
        <f t="shared" ca="1" si="139"/>
        <v>4.08239599770676E-3</v>
      </c>
      <c r="P260" s="1">
        <f t="shared" si="118"/>
        <v>2.2219807280349953E-2</v>
      </c>
      <c r="Q260" s="131">
        <f t="shared" si="119"/>
        <v>34536.961000000003</v>
      </c>
      <c r="S260" s="2">
        <v>0.1</v>
      </c>
      <c r="Z260" s="1">
        <f t="shared" si="120"/>
        <v>-5751</v>
      </c>
      <c r="AA260" s="1">
        <f t="shared" si="121"/>
        <v>8.7838848707123256E-3</v>
      </c>
      <c r="AB260" s="1">
        <f t="shared" si="122"/>
        <v>1.8915922409444376E-2</v>
      </c>
      <c r="AC260" s="1">
        <f t="shared" si="123"/>
        <v>-1.6739807280543202E-2</v>
      </c>
      <c r="AD260" s="1">
        <f t="shared" si="124"/>
        <v>-3.3038848709055751E-3</v>
      </c>
      <c r="AE260" s="1">
        <f t="shared" si="125"/>
        <v>1.0915655240198749E-6</v>
      </c>
      <c r="AF260" s="1">
        <f t="shared" si="126"/>
        <v>-1.6739807280543202E-2</v>
      </c>
      <c r="AG260" s="2"/>
      <c r="AH260" s="1">
        <f t="shared" si="127"/>
        <v>-1.3435922409637627E-2</v>
      </c>
      <c r="AI260" s="1">
        <f t="shared" si="128"/>
        <v>0.4404416639526888</v>
      </c>
      <c r="AJ260" s="1">
        <f t="shared" si="129"/>
        <v>-0.99989482604379232</v>
      </c>
      <c r="AK260" s="1">
        <f t="shared" si="130"/>
        <v>-4.2965482309688913E-2</v>
      </c>
      <c r="AL260" s="1">
        <f t="shared" si="131"/>
        <v>-3.0649583918411989</v>
      </c>
      <c r="AM260" s="1">
        <f t="shared" si="132"/>
        <v>-26.085213805025479</v>
      </c>
      <c r="AN260" s="1">
        <f t="shared" si="141"/>
        <v>3.285963587286477</v>
      </c>
      <c r="AO260" s="1">
        <f t="shared" si="141"/>
        <v>3.2896570513680956</v>
      </c>
      <c r="AP260" s="1">
        <f t="shared" si="141"/>
        <v>3.2830061904505139</v>
      </c>
      <c r="AQ260" s="1">
        <f t="shared" si="141"/>
        <v>3.2949872142157903</v>
      </c>
      <c r="AR260" s="1">
        <f t="shared" si="141"/>
        <v>3.2734191185069768</v>
      </c>
      <c r="AS260" s="1">
        <f t="shared" si="141"/>
        <v>3.3122972097776806</v>
      </c>
      <c r="AT260" s="1">
        <f t="shared" si="141"/>
        <v>3.2423637866681725</v>
      </c>
      <c r="AU260" s="1">
        <f t="shared" si="133"/>
        <v>3.3687548532870428</v>
      </c>
    </row>
    <row r="261" spans="1:47" x14ac:dyDescent="0.2">
      <c r="A261" s="64" t="s">
        <v>172</v>
      </c>
      <c r="B261" s="75"/>
      <c r="C261" s="76">
        <v>49555.470999999998</v>
      </c>
      <c r="D261" s="76"/>
      <c r="E261" s="64">
        <f t="shared" si="116"/>
        <v>-5750.9864930894901</v>
      </c>
      <c r="F261" s="1">
        <f t="shared" si="135"/>
        <v>-5751</v>
      </c>
      <c r="G261" s="1">
        <f t="shared" si="117"/>
        <v>1.5479999994568061E-2</v>
      </c>
      <c r="I261" s="1">
        <f t="shared" si="138"/>
        <v>1.5479999994568061E-2</v>
      </c>
      <c r="O261" s="1">
        <f t="shared" ca="1" si="139"/>
        <v>4.08239599770676E-3</v>
      </c>
      <c r="P261" s="1">
        <f t="shared" si="118"/>
        <v>2.2219807280349953E-2</v>
      </c>
      <c r="Q261" s="131">
        <f t="shared" si="119"/>
        <v>34536.970999999998</v>
      </c>
      <c r="S261" s="2">
        <v>0.1</v>
      </c>
      <c r="Z261" s="1">
        <f t="shared" si="120"/>
        <v>-5751</v>
      </c>
      <c r="AA261" s="1">
        <f t="shared" si="121"/>
        <v>8.7838848707123256E-3</v>
      </c>
      <c r="AB261" s="1">
        <f t="shared" si="122"/>
        <v>2.8915922404205686E-2</v>
      </c>
      <c r="AC261" s="1">
        <f t="shared" si="123"/>
        <v>-6.7398072857818916E-3</v>
      </c>
      <c r="AD261" s="1">
        <f t="shared" si="124"/>
        <v>6.6961151238557354E-3</v>
      </c>
      <c r="AE261" s="1">
        <f t="shared" si="125"/>
        <v>4.4837957751929513E-6</v>
      </c>
      <c r="AF261" s="1">
        <f t="shared" si="126"/>
        <v>-6.7398072857818916E-3</v>
      </c>
      <c r="AG261" s="2"/>
      <c r="AH261" s="1">
        <f t="shared" si="127"/>
        <v>-1.3435922409637627E-2</v>
      </c>
      <c r="AI261" s="1">
        <f t="shared" si="128"/>
        <v>0.4404416639526888</v>
      </c>
      <c r="AJ261" s="1">
        <f t="shared" si="129"/>
        <v>-0.99989482604379232</v>
      </c>
      <c r="AK261" s="1">
        <f t="shared" si="130"/>
        <v>-4.2965482309688913E-2</v>
      </c>
      <c r="AL261" s="1">
        <f t="shared" si="131"/>
        <v>-3.0649583918411989</v>
      </c>
      <c r="AM261" s="1">
        <f t="shared" si="132"/>
        <v>-26.085213805025479</v>
      </c>
      <c r="AN261" s="1">
        <f t="shared" ref="AN261:AT270" si="142">$AU261+$AB$7*SIN(AO261)</f>
        <v>3.285963587286477</v>
      </c>
      <c r="AO261" s="1">
        <f t="shared" si="142"/>
        <v>3.2896570513680956</v>
      </c>
      <c r="AP261" s="1">
        <f t="shared" si="142"/>
        <v>3.2830061904505139</v>
      </c>
      <c r="AQ261" s="1">
        <f t="shared" si="142"/>
        <v>3.2949872142157903</v>
      </c>
      <c r="AR261" s="1">
        <f t="shared" si="142"/>
        <v>3.2734191185069768</v>
      </c>
      <c r="AS261" s="1">
        <f t="shared" si="142"/>
        <v>3.3122972097776806</v>
      </c>
      <c r="AT261" s="1">
        <f t="shared" si="142"/>
        <v>3.2423637866681725</v>
      </c>
      <c r="AU261" s="1">
        <f t="shared" si="133"/>
        <v>3.3687548532870428</v>
      </c>
    </row>
    <row r="262" spans="1:47" x14ac:dyDescent="0.2">
      <c r="A262" s="64" t="s">
        <v>175</v>
      </c>
      <c r="B262" s="75"/>
      <c r="C262" s="76">
        <v>49571.491000000002</v>
      </c>
      <c r="D262" s="76"/>
      <c r="E262" s="64">
        <f t="shared" si="116"/>
        <v>-5737.0084112801887</v>
      </c>
      <c r="F262" s="1">
        <f t="shared" si="135"/>
        <v>-5737</v>
      </c>
      <c r="G262" s="1">
        <f t="shared" si="117"/>
        <v>-9.6399999965797178E-3</v>
      </c>
      <c r="I262" s="1">
        <f t="shared" si="138"/>
        <v>-9.6399999965797178E-3</v>
      </c>
      <c r="O262" s="1">
        <f t="shared" ca="1" si="139"/>
        <v>4.0874335591179825E-3</v>
      </c>
      <c r="P262" s="1">
        <f t="shared" si="118"/>
        <v>2.2191640571769724E-2</v>
      </c>
      <c r="Q262" s="131">
        <f t="shared" si="119"/>
        <v>34552.991000000002</v>
      </c>
      <c r="S262" s="2">
        <v>0.1</v>
      </c>
      <c r="Z262" s="1">
        <f t="shared" si="120"/>
        <v>-5737</v>
      </c>
      <c r="AA262" s="1">
        <f t="shared" si="121"/>
        <v>8.7606252946996477E-3</v>
      </c>
      <c r="AB262" s="1">
        <f t="shared" si="122"/>
        <v>3.7910152804903584E-3</v>
      </c>
      <c r="AC262" s="1">
        <f t="shared" si="123"/>
        <v>-3.1831640568349445E-2</v>
      </c>
      <c r="AD262" s="1">
        <f t="shared" si="124"/>
        <v>-1.8400625291279366E-2</v>
      </c>
      <c r="AE262" s="1">
        <f t="shared" si="125"/>
        <v>3.3858301111006985E-5</v>
      </c>
      <c r="AF262" s="1">
        <f t="shared" si="126"/>
        <v>-3.1831640568349445E-2</v>
      </c>
      <c r="AG262" s="2"/>
      <c r="AH262" s="1">
        <f t="shared" si="127"/>
        <v>-1.3431015277070076E-2</v>
      </c>
      <c r="AI262" s="1">
        <f t="shared" si="128"/>
        <v>0.44056047837225365</v>
      </c>
      <c r="AJ262" s="1">
        <f t="shared" si="129"/>
        <v>-0.99993054315525498</v>
      </c>
      <c r="AK262" s="1">
        <f t="shared" si="130"/>
        <v>-4.4485792687757431E-2</v>
      </c>
      <c r="AL262" s="1">
        <f t="shared" si="131"/>
        <v>-3.062241122219636</v>
      </c>
      <c r="AM262" s="1">
        <f t="shared" si="132"/>
        <v>-25.1910758504504</v>
      </c>
      <c r="AN262" s="1">
        <f t="shared" si="142"/>
        <v>3.2910691868093456</v>
      </c>
      <c r="AO262" s="1">
        <f t="shared" si="142"/>
        <v>3.2948719600128435</v>
      </c>
      <c r="AP262" s="1">
        <f t="shared" si="142"/>
        <v>3.2880190665157181</v>
      </c>
      <c r="AQ262" s="1">
        <f t="shared" si="142"/>
        <v>3.300373746890283</v>
      </c>
      <c r="AR262" s="1">
        <f t="shared" si="142"/>
        <v>3.2781165749847077</v>
      </c>
      <c r="AS262" s="1">
        <f t="shared" si="142"/>
        <v>3.3182701717405849</v>
      </c>
      <c r="AT262" s="1">
        <f t="shared" si="142"/>
        <v>3.2459931550471963</v>
      </c>
      <c r="AU262" s="1">
        <f t="shared" si="133"/>
        <v>3.3767539272698137</v>
      </c>
    </row>
    <row r="263" spans="1:47" x14ac:dyDescent="0.2">
      <c r="A263" s="76" t="s">
        <v>176</v>
      </c>
      <c r="B263" s="75"/>
      <c r="C263" s="76">
        <v>49618.497000000003</v>
      </c>
      <c r="D263" s="76" t="s">
        <v>82</v>
      </c>
      <c r="E263" s="64">
        <f t="shared" si="116"/>
        <v>-5695.9938224207717</v>
      </c>
      <c r="F263" s="1">
        <f t="shared" si="135"/>
        <v>-5696</v>
      </c>
      <c r="G263" s="1">
        <f t="shared" si="117"/>
        <v>7.0800000030430965E-3</v>
      </c>
      <c r="I263" s="1">
        <f t="shared" si="138"/>
        <v>7.0800000030430965E-3</v>
      </c>
      <c r="L263" s="38"/>
      <c r="O263" s="1">
        <f t="shared" ca="1" si="139"/>
        <v>4.1021864175365607E-3</v>
      </c>
      <c r="P263" s="1">
        <f t="shared" si="118"/>
        <v>2.210778841498607E-2</v>
      </c>
      <c r="Q263" s="131">
        <f t="shared" si="119"/>
        <v>34599.997000000003</v>
      </c>
      <c r="S263" s="2">
        <v>0.1</v>
      </c>
      <c r="Z263" s="1">
        <f t="shared" si="120"/>
        <v>-5696</v>
      </c>
      <c r="AA263" s="1">
        <f t="shared" si="121"/>
        <v>8.6931731810632722E-3</v>
      </c>
      <c r="AB263" s="1">
        <f t="shared" si="122"/>
        <v>2.0494615236965892E-2</v>
      </c>
      <c r="AC263" s="1">
        <f t="shared" si="123"/>
        <v>-1.5027788411942973E-2</v>
      </c>
      <c r="AD263" s="1">
        <f t="shared" si="124"/>
        <v>-1.6131731780201757E-3</v>
      </c>
      <c r="AE263" s="1">
        <f t="shared" si="125"/>
        <v>2.602327702283714E-7</v>
      </c>
      <c r="AF263" s="1">
        <f t="shared" si="126"/>
        <v>-1.5027788411942973E-2</v>
      </c>
      <c r="AG263" s="2"/>
      <c r="AH263" s="1">
        <f t="shared" si="127"/>
        <v>-1.3414615233922797E-2</v>
      </c>
      <c r="AI263" s="1">
        <f t="shared" si="128"/>
        <v>0.44093274915867808</v>
      </c>
      <c r="AJ263" s="1">
        <f t="shared" si="129"/>
        <v>-0.99999271466656703</v>
      </c>
      <c r="AK263" s="1">
        <f t="shared" si="130"/>
        <v>-4.8942549452049601E-2</v>
      </c>
      <c r="AL263" s="1">
        <f t="shared" si="131"/>
        <v>-3.0542720454326249</v>
      </c>
      <c r="AM263" s="1">
        <f t="shared" si="132"/>
        <v>-22.889545387819435</v>
      </c>
      <c r="AN263" s="1">
        <f t="shared" si="142"/>
        <v>3.3060343896929383</v>
      </c>
      <c r="AO263" s="1">
        <f t="shared" si="142"/>
        <v>3.3101452867078147</v>
      </c>
      <c r="AP263" s="1">
        <f t="shared" si="142"/>
        <v>3.3027194912727564</v>
      </c>
      <c r="AQ263" s="1">
        <f t="shared" si="142"/>
        <v>3.3161400369990077</v>
      </c>
      <c r="AR263" s="1">
        <f t="shared" si="142"/>
        <v>3.2919066875534924</v>
      </c>
      <c r="AS263" s="1">
        <f t="shared" si="142"/>
        <v>3.3357395404560775</v>
      </c>
      <c r="AT263" s="1">
        <f t="shared" si="142"/>
        <v>3.2566711810045081</v>
      </c>
      <c r="AU263" s="1">
        <f t="shared" si="133"/>
        <v>3.4001797867907841</v>
      </c>
    </row>
    <row r="264" spans="1:47" x14ac:dyDescent="0.2">
      <c r="A264" s="76" t="s">
        <v>176</v>
      </c>
      <c r="B264" s="75"/>
      <c r="C264" s="76">
        <v>49625.368999999999</v>
      </c>
      <c r="D264" s="76" t="s">
        <v>82</v>
      </c>
      <c r="E264" s="64">
        <f t="shared" si="116"/>
        <v>-5689.9977313974614</v>
      </c>
      <c r="F264" s="1">
        <f t="shared" si="135"/>
        <v>-5690</v>
      </c>
      <c r="G264" s="1">
        <f t="shared" si="117"/>
        <v>2.599999999802094E-3</v>
      </c>
      <c r="I264" s="1">
        <f t="shared" ref="I264:I284" si="143">G264</f>
        <v>2.599999999802094E-3</v>
      </c>
      <c r="L264" s="38"/>
      <c r="O264" s="1">
        <f t="shared" ca="1" si="139"/>
        <v>4.1043453724270845E-3</v>
      </c>
      <c r="P264" s="1">
        <f t="shared" si="118"/>
        <v>2.209534679969568E-2</v>
      </c>
      <c r="Q264" s="131">
        <f t="shared" si="119"/>
        <v>34606.868999999999</v>
      </c>
      <c r="S264" s="2">
        <v>0.1</v>
      </c>
      <c r="Z264" s="1">
        <f t="shared" si="120"/>
        <v>-5690</v>
      </c>
      <c r="AA264" s="1">
        <f t="shared" si="121"/>
        <v>8.6833857552680097E-3</v>
      </c>
      <c r="AB264" s="1">
        <f t="shared" si="122"/>
        <v>1.6011961044229764E-2</v>
      </c>
      <c r="AC264" s="1">
        <f t="shared" si="123"/>
        <v>-1.9495346799893586E-2</v>
      </c>
      <c r="AD264" s="1">
        <f t="shared" si="124"/>
        <v>-6.0833857554659157E-3</v>
      </c>
      <c r="AE264" s="1">
        <f t="shared" si="125"/>
        <v>3.7007582249805608E-6</v>
      </c>
      <c r="AF264" s="1">
        <f t="shared" si="126"/>
        <v>-1.9495346799893586E-2</v>
      </c>
      <c r="AG264" s="2"/>
      <c r="AH264" s="1">
        <f t="shared" si="127"/>
        <v>-1.341196104442767E-2</v>
      </c>
      <c r="AI264" s="1">
        <f t="shared" si="128"/>
        <v>0.44099028017969477</v>
      </c>
      <c r="AJ264" s="1">
        <f t="shared" si="129"/>
        <v>-0.99999649017418624</v>
      </c>
      <c r="AK264" s="1">
        <f t="shared" si="130"/>
        <v>-4.9595335028243814E-2</v>
      </c>
      <c r="AL264" s="1">
        <f t="shared" si="131"/>
        <v>-3.0531043521178529</v>
      </c>
      <c r="AM264" s="1">
        <f t="shared" si="132"/>
        <v>-22.587107747519532</v>
      </c>
      <c r="AN264" s="1">
        <f t="shared" si="142"/>
        <v>3.3082261285581382</v>
      </c>
      <c r="AO264" s="1">
        <f t="shared" si="142"/>
        <v>3.31238056294919</v>
      </c>
      <c r="AP264" s="1">
        <f t="shared" si="142"/>
        <v>3.3048733638872685</v>
      </c>
      <c r="AQ264" s="1">
        <f t="shared" si="142"/>
        <v>3.3184461936941405</v>
      </c>
      <c r="AR264" s="1">
        <f t="shared" si="142"/>
        <v>3.2939290993194765</v>
      </c>
      <c r="AS264" s="1">
        <f t="shared" si="142"/>
        <v>3.3382930444881054</v>
      </c>
      <c r="AT264" s="1">
        <f t="shared" si="142"/>
        <v>3.2582402579428682</v>
      </c>
      <c r="AU264" s="1">
        <f t="shared" si="133"/>
        <v>3.4036079613548287</v>
      </c>
    </row>
    <row r="265" spans="1:47" x14ac:dyDescent="0.2">
      <c r="A265" s="76" t="s">
        <v>176</v>
      </c>
      <c r="B265" s="75"/>
      <c r="C265" s="76">
        <v>49679.23</v>
      </c>
      <c r="D265" s="76" t="s">
        <v>82</v>
      </c>
      <c r="E265" s="64">
        <f t="shared" si="116"/>
        <v>-5643.0018846851863</v>
      </c>
      <c r="F265" s="1">
        <f t="shared" si="135"/>
        <v>-5643</v>
      </c>
      <c r="G265" s="1">
        <f t="shared" si="117"/>
        <v>-2.1599999963655137E-3</v>
      </c>
      <c r="I265" s="1">
        <f t="shared" si="143"/>
        <v>-2.1599999963655137E-3</v>
      </c>
      <c r="L265" s="38"/>
      <c r="O265" s="1">
        <f t="shared" ca="1" si="139"/>
        <v>4.1212571857361865E-3</v>
      </c>
      <c r="P265" s="1">
        <f t="shared" si="118"/>
        <v>2.1996380796307832E-2</v>
      </c>
      <c r="Q265" s="131">
        <f t="shared" si="119"/>
        <v>34660.730000000003</v>
      </c>
      <c r="S265" s="2">
        <v>0.1</v>
      </c>
      <c r="Z265" s="1">
        <f t="shared" si="120"/>
        <v>-5643</v>
      </c>
      <c r="AA265" s="1">
        <f t="shared" si="121"/>
        <v>8.6074622301150639E-3</v>
      </c>
      <c r="AB265" s="1">
        <f t="shared" si="122"/>
        <v>1.1228918569827254E-2</v>
      </c>
      <c r="AC265" s="1">
        <f t="shared" si="123"/>
        <v>-2.4156380792673345E-2</v>
      </c>
      <c r="AD265" s="1">
        <f t="shared" si="124"/>
        <v>-1.0767462226480578E-2</v>
      </c>
      <c r="AE265" s="1">
        <f t="shared" si="125"/>
        <v>1.1593824279868608E-5</v>
      </c>
      <c r="AF265" s="1">
        <f t="shared" si="126"/>
        <v>-2.4156380792673345E-2</v>
      </c>
      <c r="AG265" s="2"/>
      <c r="AH265" s="1">
        <f t="shared" si="127"/>
        <v>-1.3388918566192768E-2</v>
      </c>
      <c r="AI265" s="1">
        <f t="shared" si="128"/>
        <v>0.44146807181204861</v>
      </c>
      <c r="AJ265" s="1">
        <f t="shared" si="129"/>
        <v>-0.99997880024070152</v>
      </c>
      <c r="AK265" s="1">
        <f t="shared" si="130"/>
        <v>-5.471425138653517E-2</v>
      </c>
      <c r="AL265" s="1">
        <f t="shared" si="131"/>
        <v>-3.043943386049754</v>
      </c>
      <c r="AM265" s="1">
        <f t="shared" si="132"/>
        <v>-20.465186967731675</v>
      </c>
      <c r="AN265" s="1">
        <f t="shared" si="142"/>
        <v>3.3254108137560414</v>
      </c>
      <c r="AO265" s="1">
        <f t="shared" si="142"/>
        <v>3.3298918781215319</v>
      </c>
      <c r="AP265" s="1">
        <f t="shared" si="142"/>
        <v>3.3217696842949329</v>
      </c>
      <c r="AQ265" s="1">
        <f t="shared" si="142"/>
        <v>3.336500884844503</v>
      </c>
      <c r="AR265" s="1">
        <f t="shared" si="142"/>
        <v>3.3098121995196119</v>
      </c>
      <c r="AS265" s="1">
        <f t="shared" si="142"/>
        <v>3.3582673743715725</v>
      </c>
      <c r="AT265" s="1">
        <f t="shared" si="142"/>
        <v>3.2705921848805071</v>
      </c>
      <c r="AU265" s="1">
        <f t="shared" si="133"/>
        <v>3.4304619954398432</v>
      </c>
    </row>
    <row r="266" spans="1:47" x14ac:dyDescent="0.2">
      <c r="A266" s="38" t="s">
        <v>177</v>
      </c>
      <c r="B266" s="44" t="s">
        <v>102</v>
      </c>
      <c r="C266" s="63">
        <v>49908.455499999996</v>
      </c>
      <c r="D266" s="38" t="s">
        <v>82</v>
      </c>
      <c r="E266" s="64">
        <f t="shared" si="116"/>
        <v>-5442.9935955605233</v>
      </c>
      <c r="F266" s="1">
        <f t="shared" si="135"/>
        <v>-5443</v>
      </c>
      <c r="G266" s="1">
        <f t="shared" si="117"/>
        <v>7.3399999964749441E-3</v>
      </c>
      <c r="I266" s="1">
        <f t="shared" si="143"/>
        <v>7.3399999964749441E-3</v>
      </c>
      <c r="O266" s="1">
        <f t="shared" ca="1" si="139"/>
        <v>4.1932223487536422E-3</v>
      </c>
      <c r="P266" s="1">
        <f t="shared" si="118"/>
        <v>2.1545369232117379E-2</v>
      </c>
      <c r="Q266" s="131">
        <f t="shared" si="119"/>
        <v>34889.955499999996</v>
      </c>
      <c r="S266" s="2">
        <v>0.1</v>
      </c>
      <c r="Z266" s="1">
        <f t="shared" si="120"/>
        <v>-5443</v>
      </c>
      <c r="AA266" s="1">
        <f t="shared" si="121"/>
        <v>8.2995032686583852E-3</v>
      </c>
      <c r="AB266" s="1">
        <f t="shared" si="122"/>
        <v>2.058586595993394E-2</v>
      </c>
      <c r="AC266" s="1">
        <f t="shared" si="123"/>
        <v>-1.4205369235642435E-2</v>
      </c>
      <c r="AD266" s="1">
        <f t="shared" si="124"/>
        <v>-9.5950327218344116E-4</v>
      </c>
      <c r="AE266" s="1">
        <f t="shared" si="125"/>
        <v>9.2064652933073077E-8</v>
      </c>
      <c r="AF266" s="1">
        <f t="shared" si="126"/>
        <v>-1.4205369235642435E-2</v>
      </c>
      <c r="AG266" s="2"/>
      <c r="AH266" s="1">
        <f t="shared" si="127"/>
        <v>-1.3245865963458994E-2</v>
      </c>
      <c r="AI266" s="1">
        <f t="shared" si="128"/>
        <v>0.44404970834563284</v>
      </c>
      <c r="AJ266" s="1">
        <f t="shared" si="129"/>
        <v>-0.99895044690860557</v>
      </c>
      <c r="AK266" s="1">
        <f t="shared" si="130"/>
        <v>-7.6621389439006815E-2</v>
      </c>
      <c r="AL266" s="1">
        <f t="shared" si="131"/>
        <v>-3.0046348771192846</v>
      </c>
      <c r="AM266" s="1">
        <f t="shared" si="132"/>
        <v>-14.580207381655798</v>
      </c>
      <c r="AN266" s="1">
        <f t="shared" si="142"/>
        <v>3.3989047570116191</v>
      </c>
      <c r="AO266" s="1">
        <f t="shared" si="142"/>
        <v>3.4044604142758326</v>
      </c>
      <c r="AP266" s="1">
        <f t="shared" si="142"/>
        <v>3.394222673157143</v>
      </c>
      <c r="AQ266" s="1">
        <f t="shared" si="142"/>
        <v>3.4131102780457447</v>
      </c>
      <c r="AR266" s="1">
        <f t="shared" si="142"/>
        <v>3.3783363002100768</v>
      </c>
      <c r="AS266" s="1">
        <f t="shared" si="142"/>
        <v>3.4426198402022945</v>
      </c>
      <c r="AT266" s="1">
        <f t="shared" si="142"/>
        <v>3.3245678392088385</v>
      </c>
      <c r="AU266" s="1">
        <f t="shared" si="133"/>
        <v>3.5447344809079917</v>
      </c>
    </row>
    <row r="267" spans="1:47" x14ac:dyDescent="0.2">
      <c r="A267" s="38" t="s">
        <v>177</v>
      </c>
      <c r="B267" s="44" t="s">
        <v>102</v>
      </c>
      <c r="C267" s="63">
        <v>49908.459000000003</v>
      </c>
      <c r="D267" s="38" t="s">
        <v>82</v>
      </c>
      <c r="E267" s="64">
        <f t="shared" si="116"/>
        <v>-5442.9905416724823</v>
      </c>
      <c r="F267" s="1">
        <f t="shared" si="135"/>
        <v>-5443</v>
      </c>
      <c r="G267" s="1">
        <f t="shared" si="117"/>
        <v>1.0840000002644956E-2</v>
      </c>
      <c r="I267" s="1">
        <f t="shared" si="143"/>
        <v>1.0840000002644956E-2</v>
      </c>
      <c r="O267" s="1">
        <f t="shared" ca="1" si="139"/>
        <v>4.1932223487536422E-3</v>
      </c>
      <c r="P267" s="1">
        <f t="shared" si="118"/>
        <v>2.1545369232117379E-2</v>
      </c>
      <c r="Q267" s="131">
        <f t="shared" si="119"/>
        <v>34889.959000000003</v>
      </c>
      <c r="S267" s="2">
        <v>0.1</v>
      </c>
      <c r="Z267" s="1">
        <f t="shared" si="120"/>
        <v>-5443</v>
      </c>
      <c r="AA267" s="1">
        <f t="shared" si="121"/>
        <v>8.2995032686583852E-3</v>
      </c>
      <c r="AB267" s="1">
        <f t="shared" si="122"/>
        <v>2.4085865966103952E-2</v>
      </c>
      <c r="AC267" s="1">
        <f t="shared" si="123"/>
        <v>-1.0705369229472423E-2</v>
      </c>
      <c r="AD267" s="1">
        <f t="shared" si="124"/>
        <v>2.5404967339865709E-3</v>
      </c>
      <c r="AE267" s="1">
        <f t="shared" si="125"/>
        <v>6.4541236553964348E-7</v>
      </c>
      <c r="AF267" s="1">
        <f t="shared" si="126"/>
        <v>-1.0705369229472423E-2</v>
      </c>
      <c r="AG267" s="2"/>
      <c r="AH267" s="1">
        <f t="shared" si="127"/>
        <v>-1.3245865963458994E-2</v>
      </c>
      <c r="AI267" s="1">
        <f t="shared" si="128"/>
        <v>0.44404970834563284</v>
      </c>
      <c r="AJ267" s="1">
        <f t="shared" si="129"/>
        <v>-0.99895044690860557</v>
      </c>
      <c r="AK267" s="1">
        <f t="shared" si="130"/>
        <v>-7.6621389439006815E-2</v>
      </c>
      <c r="AL267" s="1">
        <f t="shared" si="131"/>
        <v>-3.0046348771192846</v>
      </c>
      <c r="AM267" s="1">
        <f t="shared" si="132"/>
        <v>-14.580207381655798</v>
      </c>
      <c r="AN267" s="1">
        <f t="shared" si="142"/>
        <v>3.3989047570116191</v>
      </c>
      <c r="AO267" s="1">
        <f t="shared" si="142"/>
        <v>3.4044604142758326</v>
      </c>
      <c r="AP267" s="1">
        <f t="shared" si="142"/>
        <v>3.394222673157143</v>
      </c>
      <c r="AQ267" s="1">
        <f t="shared" si="142"/>
        <v>3.4131102780457447</v>
      </c>
      <c r="AR267" s="1">
        <f t="shared" si="142"/>
        <v>3.3783363002100768</v>
      </c>
      <c r="AS267" s="1">
        <f t="shared" si="142"/>
        <v>3.4426198402022945</v>
      </c>
      <c r="AT267" s="1">
        <f t="shared" si="142"/>
        <v>3.3245678392088385</v>
      </c>
      <c r="AU267" s="1">
        <f t="shared" si="133"/>
        <v>3.5447344809079917</v>
      </c>
    </row>
    <row r="268" spans="1:47" x14ac:dyDescent="0.2">
      <c r="A268" s="38" t="s">
        <v>177</v>
      </c>
      <c r="B268" s="44" t="s">
        <v>102</v>
      </c>
      <c r="C268" s="63">
        <v>49924.481500000002</v>
      </c>
      <c r="D268" s="38" t="s">
        <v>82</v>
      </c>
      <c r="E268" s="64">
        <f t="shared" si="116"/>
        <v>-5429.0102785145882</v>
      </c>
      <c r="F268" s="1">
        <f t="shared" si="135"/>
        <v>-5429</v>
      </c>
      <c r="G268" s="1">
        <f t="shared" si="117"/>
        <v>-1.1780000000726432E-2</v>
      </c>
      <c r="I268" s="1">
        <f t="shared" si="143"/>
        <v>-1.1780000000726432E-2</v>
      </c>
      <c r="O268" s="1">
        <f t="shared" ca="1" si="139"/>
        <v>4.1982599101648638E-3</v>
      </c>
      <c r="P268" s="1">
        <f t="shared" si="118"/>
        <v>2.1511986289302145E-2</v>
      </c>
      <c r="Q268" s="131">
        <f t="shared" si="119"/>
        <v>34905.981500000002</v>
      </c>
      <c r="S268" s="2">
        <v>0.1</v>
      </c>
      <c r="Z268" s="1">
        <f t="shared" si="120"/>
        <v>-5429</v>
      </c>
      <c r="AA268" s="1">
        <f t="shared" si="121"/>
        <v>8.2788866113678947E-3</v>
      </c>
      <c r="AB268" s="1">
        <f t="shared" si="122"/>
        <v>1.4530996772078187E-3</v>
      </c>
      <c r="AC268" s="1">
        <f t="shared" si="123"/>
        <v>-3.329198629002858E-2</v>
      </c>
      <c r="AD268" s="1">
        <f t="shared" si="124"/>
        <v>-2.0058886612094325E-2</v>
      </c>
      <c r="AE268" s="1">
        <f t="shared" si="125"/>
        <v>4.0235893211685697E-5</v>
      </c>
      <c r="AF268" s="1">
        <f t="shared" si="126"/>
        <v>-3.329198629002858E-2</v>
      </c>
      <c r="AG268" s="2"/>
      <c r="AH268" s="1">
        <f t="shared" si="127"/>
        <v>-1.323309967793425E-2</v>
      </c>
      <c r="AI268" s="1">
        <f t="shared" si="128"/>
        <v>0.44426441587748533</v>
      </c>
      <c r="AJ268" s="1">
        <f t="shared" si="129"/>
        <v>-0.99881953026235337</v>
      </c>
      <c r="AK268" s="1">
        <f t="shared" si="130"/>
        <v>-7.8163448300003144E-2</v>
      </c>
      <c r="AL268" s="1">
        <f t="shared" si="131"/>
        <v>-3.0018606080464285</v>
      </c>
      <c r="AM268" s="1">
        <f t="shared" si="132"/>
        <v>-14.289812753302428</v>
      </c>
      <c r="AN268" s="1">
        <f t="shared" si="142"/>
        <v>3.4040745482388788</v>
      </c>
      <c r="AO268" s="1">
        <f t="shared" si="142"/>
        <v>3.4096848891754443</v>
      </c>
      <c r="AP268" s="1">
        <f t="shared" si="142"/>
        <v>3.3993321387807618</v>
      </c>
      <c r="AQ268" s="1">
        <f t="shared" si="142"/>
        <v>3.4184590216087551</v>
      </c>
      <c r="AR268" s="1">
        <f t="shared" si="142"/>
        <v>3.3831972437768632</v>
      </c>
      <c r="AS268" s="1">
        <f t="shared" si="142"/>
        <v>3.4484802601356686</v>
      </c>
      <c r="AT268" s="1">
        <f t="shared" si="142"/>
        <v>3.3284447566850019</v>
      </c>
      <c r="AU268" s="1">
        <f t="shared" si="133"/>
        <v>3.5527335548907621</v>
      </c>
    </row>
    <row r="269" spans="1:47" x14ac:dyDescent="0.2">
      <c r="A269" s="38" t="s">
        <v>177</v>
      </c>
      <c r="B269" s="44" t="s">
        <v>102</v>
      </c>
      <c r="C269" s="63">
        <v>49924.485699999997</v>
      </c>
      <c r="D269" s="38" t="s">
        <v>82</v>
      </c>
      <c r="E269" s="64">
        <f t="shared" si="116"/>
        <v>-5429.0066138489492</v>
      </c>
      <c r="F269" s="1">
        <f t="shared" si="135"/>
        <v>-5429</v>
      </c>
      <c r="G269" s="1">
        <f t="shared" si="117"/>
        <v>-7.5800000049639493E-3</v>
      </c>
      <c r="I269" s="1">
        <f t="shared" si="143"/>
        <v>-7.5800000049639493E-3</v>
      </c>
      <c r="O269" s="1">
        <f t="shared" ca="1" si="139"/>
        <v>4.1982599101648638E-3</v>
      </c>
      <c r="P269" s="1">
        <f t="shared" si="118"/>
        <v>2.1511986289302145E-2</v>
      </c>
      <c r="Q269" s="131">
        <f t="shared" si="119"/>
        <v>34905.985699999997</v>
      </c>
      <c r="S269" s="2">
        <v>0.1</v>
      </c>
      <c r="Z269" s="1">
        <f t="shared" si="120"/>
        <v>-5429</v>
      </c>
      <c r="AA269" s="1">
        <f t="shared" si="121"/>
        <v>8.2788866113678947E-3</v>
      </c>
      <c r="AB269" s="1">
        <f t="shared" si="122"/>
        <v>5.653099672970301E-3</v>
      </c>
      <c r="AC269" s="1">
        <f t="shared" si="123"/>
        <v>-2.9091986294266094E-2</v>
      </c>
      <c r="AD269" s="1">
        <f t="shared" si="124"/>
        <v>-1.5858886616331842E-2</v>
      </c>
      <c r="AE269" s="1">
        <f t="shared" si="125"/>
        <v>2.5150428470966926E-5</v>
      </c>
      <c r="AF269" s="1">
        <f t="shared" si="126"/>
        <v>-2.9091986294266094E-2</v>
      </c>
      <c r="AG269" s="2"/>
      <c r="AH269" s="1">
        <f t="shared" si="127"/>
        <v>-1.323309967793425E-2</v>
      </c>
      <c r="AI269" s="1">
        <f t="shared" si="128"/>
        <v>0.44426441587748533</v>
      </c>
      <c r="AJ269" s="1">
        <f t="shared" si="129"/>
        <v>-0.99881953026235337</v>
      </c>
      <c r="AK269" s="1">
        <f t="shared" si="130"/>
        <v>-7.8163448300003144E-2</v>
      </c>
      <c r="AL269" s="1">
        <f t="shared" si="131"/>
        <v>-3.0018606080464285</v>
      </c>
      <c r="AM269" s="1">
        <f t="shared" si="132"/>
        <v>-14.289812753302428</v>
      </c>
      <c r="AN269" s="1">
        <f t="shared" si="142"/>
        <v>3.4040745482388788</v>
      </c>
      <c r="AO269" s="1">
        <f t="shared" si="142"/>
        <v>3.4096848891754443</v>
      </c>
      <c r="AP269" s="1">
        <f t="shared" si="142"/>
        <v>3.3993321387807618</v>
      </c>
      <c r="AQ269" s="1">
        <f t="shared" si="142"/>
        <v>3.4184590216087551</v>
      </c>
      <c r="AR269" s="1">
        <f t="shared" si="142"/>
        <v>3.3831972437768632</v>
      </c>
      <c r="AS269" s="1">
        <f t="shared" si="142"/>
        <v>3.4484802601356686</v>
      </c>
      <c r="AT269" s="1">
        <f t="shared" si="142"/>
        <v>3.3284447566850019</v>
      </c>
      <c r="AU269" s="1">
        <f t="shared" si="133"/>
        <v>3.5527335548907621</v>
      </c>
    </row>
    <row r="270" spans="1:47" x14ac:dyDescent="0.2">
      <c r="A270" s="38" t="s">
        <v>177</v>
      </c>
      <c r="B270" s="44" t="s">
        <v>102</v>
      </c>
      <c r="C270" s="63">
        <v>49924.489800000003</v>
      </c>
      <c r="D270" s="38" t="s">
        <v>82</v>
      </c>
      <c r="E270" s="64">
        <f t="shared" si="116"/>
        <v>-5429.0030364372451</v>
      </c>
      <c r="F270" s="1">
        <f t="shared" si="135"/>
        <v>-5429</v>
      </c>
      <c r="G270" s="1">
        <f t="shared" si="117"/>
        <v>-3.4799999993992969E-3</v>
      </c>
      <c r="I270" s="1">
        <f t="shared" si="143"/>
        <v>-3.4799999993992969E-3</v>
      </c>
      <c r="O270" s="1">
        <f t="shared" ca="1" si="139"/>
        <v>4.1982599101648638E-3</v>
      </c>
      <c r="P270" s="1">
        <f t="shared" si="118"/>
        <v>2.1511986289302145E-2</v>
      </c>
      <c r="Q270" s="131">
        <f t="shared" si="119"/>
        <v>34905.989800000003</v>
      </c>
      <c r="S270" s="2">
        <v>0.1</v>
      </c>
      <c r="Z270" s="1">
        <f t="shared" si="120"/>
        <v>-5429</v>
      </c>
      <c r="AA270" s="1">
        <f t="shared" si="121"/>
        <v>8.2788866113678947E-3</v>
      </c>
      <c r="AB270" s="1">
        <f t="shared" si="122"/>
        <v>9.7530996785349534E-3</v>
      </c>
      <c r="AC270" s="1">
        <f t="shared" si="123"/>
        <v>-2.4991986288701442E-2</v>
      </c>
      <c r="AD270" s="1">
        <f t="shared" si="124"/>
        <v>-1.1758886610767192E-2</v>
      </c>
      <c r="AE270" s="1">
        <f t="shared" si="125"/>
        <v>1.3827141432487995E-5</v>
      </c>
      <c r="AF270" s="1">
        <f t="shared" si="126"/>
        <v>-2.4991986288701442E-2</v>
      </c>
      <c r="AG270" s="2"/>
      <c r="AH270" s="1">
        <f t="shared" si="127"/>
        <v>-1.323309967793425E-2</v>
      </c>
      <c r="AI270" s="1">
        <f t="shared" si="128"/>
        <v>0.44426441587748533</v>
      </c>
      <c r="AJ270" s="1">
        <f t="shared" si="129"/>
        <v>-0.99881953026235337</v>
      </c>
      <c r="AK270" s="1">
        <f t="shared" si="130"/>
        <v>-7.8163448300003144E-2</v>
      </c>
      <c r="AL270" s="1">
        <f t="shared" si="131"/>
        <v>-3.0018606080464285</v>
      </c>
      <c r="AM270" s="1">
        <f t="shared" si="132"/>
        <v>-14.289812753302428</v>
      </c>
      <c r="AN270" s="1">
        <f t="shared" si="142"/>
        <v>3.4040745482388788</v>
      </c>
      <c r="AO270" s="1">
        <f t="shared" si="142"/>
        <v>3.4096848891754443</v>
      </c>
      <c r="AP270" s="1">
        <f t="shared" si="142"/>
        <v>3.3993321387807618</v>
      </c>
      <c r="AQ270" s="1">
        <f t="shared" si="142"/>
        <v>3.4184590216087551</v>
      </c>
      <c r="AR270" s="1">
        <f t="shared" si="142"/>
        <v>3.3831972437768632</v>
      </c>
      <c r="AS270" s="1">
        <f t="shared" si="142"/>
        <v>3.4484802601356686</v>
      </c>
      <c r="AT270" s="1">
        <f t="shared" si="142"/>
        <v>3.3284447566850019</v>
      </c>
      <c r="AU270" s="1">
        <f t="shared" si="133"/>
        <v>3.5527335548907621</v>
      </c>
    </row>
    <row r="271" spans="1:47" x14ac:dyDescent="0.2">
      <c r="A271" s="38" t="s">
        <v>177</v>
      </c>
      <c r="B271" s="44" t="s">
        <v>102</v>
      </c>
      <c r="C271" s="63">
        <v>49924.491199999997</v>
      </c>
      <c r="D271" s="38" t="s">
        <v>82</v>
      </c>
      <c r="E271" s="64">
        <f t="shared" si="116"/>
        <v>-5429.0018148820363</v>
      </c>
      <c r="F271" s="1">
        <f t="shared" si="135"/>
        <v>-5429</v>
      </c>
      <c r="G271" s="1">
        <f t="shared" si="117"/>
        <v>-2.0800000056624413E-3</v>
      </c>
      <c r="I271" s="1">
        <f t="shared" si="143"/>
        <v>-2.0800000056624413E-3</v>
      </c>
      <c r="O271" s="1">
        <f t="shared" ca="1" si="139"/>
        <v>4.1982599101648638E-3</v>
      </c>
      <c r="P271" s="1">
        <f t="shared" si="118"/>
        <v>2.1511986289302145E-2</v>
      </c>
      <c r="Q271" s="131">
        <f t="shared" si="119"/>
        <v>34905.991199999997</v>
      </c>
      <c r="S271" s="2">
        <v>0.1</v>
      </c>
      <c r="Z271" s="1">
        <f t="shared" si="120"/>
        <v>-5429</v>
      </c>
      <c r="AA271" s="1">
        <f t="shared" si="121"/>
        <v>8.2788866113678947E-3</v>
      </c>
      <c r="AB271" s="1">
        <f t="shared" si="122"/>
        <v>1.1153099672271809E-2</v>
      </c>
      <c r="AC271" s="1">
        <f t="shared" si="123"/>
        <v>-2.3591986294964586E-2</v>
      </c>
      <c r="AD271" s="1">
        <f t="shared" si="124"/>
        <v>-1.0358886617030336E-2</v>
      </c>
      <c r="AE271" s="1">
        <f t="shared" si="125"/>
        <v>1.073065319444902E-5</v>
      </c>
      <c r="AF271" s="1">
        <f t="shared" si="126"/>
        <v>-2.3591986294964586E-2</v>
      </c>
      <c r="AG271" s="2"/>
      <c r="AH271" s="1">
        <f t="shared" si="127"/>
        <v>-1.323309967793425E-2</v>
      </c>
      <c r="AI271" s="1">
        <f t="shared" si="128"/>
        <v>0.44426441587748533</v>
      </c>
      <c r="AJ271" s="1">
        <f t="shared" si="129"/>
        <v>-0.99881953026235337</v>
      </c>
      <c r="AK271" s="1">
        <f t="shared" si="130"/>
        <v>-7.8163448300003144E-2</v>
      </c>
      <c r="AL271" s="1">
        <f t="shared" si="131"/>
        <v>-3.0018606080464285</v>
      </c>
      <c r="AM271" s="1">
        <f t="shared" si="132"/>
        <v>-14.289812753302428</v>
      </c>
      <c r="AN271" s="1">
        <f t="shared" ref="AN271:AT280" si="144">$AU271+$AB$7*SIN(AO271)</f>
        <v>3.4040745482388788</v>
      </c>
      <c r="AO271" s="1">
        <f t="shared" si="144"/>
        <v>3.4096848891754443</v>
      </c>
      <c r="AP271" s="1">
        <f t="shared" si="144"/>
        <v>3.3993321387807618</v>
      </c>
      <c r="AQ271" s="1">
        <f t="shared" si="144"/>
        <v>3.4184590216087551</v>
      </c>
      <c r="AR271" s="1">
        <f t="shared" si="144"/>
        <v>3.3831972437768632</v>
      </c>
      <c r="AS271" s="1">
        <f t="shared" si="144"/>
        <v>3.4484802601356686</v>
      </c>
      <c r="AT271" s="1">
        <f t="shared" si="144"/>
        <v>3.3284447566850019</v>
      </c>
      <c r="AU271" s="1">
        <f t="shared" si="133"/>
        <v>3.5527335548907621</v>
      </c>
    </row>
    <row r="272" spans="1:47" x14ac:dyDescent="0.2">
      <c r="A272" s="38" t="s">
        <v>177</v>
      </c>
      <c r="B272" s="44" t="s">
        <v>102</v>
      </c>
      <c r="C272" s="63">
        <v>49924.499600000003</v>
      </c>
      <c r="D272" s="38" t="s">
        <v>82</v>
      </c>
      <c r="E272" s="64">
        <f t="shared" si="116"/>
        <v>-5428.9944855507456</v>
      </c>
      <c r="F272" s="1">
        <f t="shared" si="135"/>
        <v>-5429</v>
      </c>
      <c r="G272" s="1">
        <f t="shared" si="117"/>
        <v>6.3200000004144385E-3</v>
      </c>
      <c r="I272" s="1">
        <f t="shared" si="143"/>
        <v>6.3200000004144385E-3</v>
      </c>
      <c r="O272" s="1">
        <f t="shared" ca="1" si="139"/>
        <v>4.1982599101648638E-3</v>
      </c>
      <c r="P272" s="1">
        <f t="shared" si="118"/>
        <v>2.1511986289302145E-2</v>
      </c>
      <c r="Q272" s="131">
        <f t="shared" si="119"/>
        <v>34905.999600000003</v>
      </c>
      <c r="S272" s="2">
        <v>0.1</v>
      </c>
      <c r="Z272" s="1">
        <f t="shared" si="120"/>
        <v>-5429</v>
      </c>
      <c r="AA272" s="1">
        <f t="shared" si="121"/>
        <v>8.2788866113678947E-3</v>
      </c>
      <c r="AB272" s="1">
        <f t="shared" si="122"/>
        <v>1.9553099678348687E-2</v>
      </c>
      <c r="AC272" s="1">
        <f t="shared" si="123"/>
        <v>-1.5191986288887706E-2</v>
      </c>
      <c r="AD272" s="1">
        <f t="shared" si="124"/>
        <v>-1.9588866109534562E-3</v>
      </c>
      <c r="AE272" s="1">
        <f t="shared" si="125"/>
        <v>3.8372367545727178E-7</v>
      </c>
      <c r="AF272" s="1">
        <f t="shared" si="126"/>
        <v>-1.5191986288887706E-2</v>
      </c>
      <c r="AG272" s="2"/>
      <c r="AH272" s="1">
        <f t="shared" si="127"/>
        <v>-1.323309967793425E-2</v>
      </c>
      <c r="AI272" s="1">
        <f t="shared" si="128"/>
        <v>0.44426441587748533</v>
      </c>
      <c r="AJ272" s="1">
        <f t="shared" si="129"/>
        <v>-0.99881953026235337</v>
      </c>
      <c r="AK272" s="1">
        <f t="shared" si="130"/>
        <v>-7.8163448300003144E-2</v>
      </c>
      <c r="AL272" s="1">
        <f t="shared" si="131"/>
        <v>-3.0018606080464285</v>
      </c>
      <c r="AM272" s="1">
        <f t="shared" si="132"/>
        <v>-14.289812753302428</v>
      </c>
      <c r="AN272" s="1">
        <f t="shared" si="144"/>
        <v>3.4040745482388788</v>
      </c>
      <c r="AO272" s="1">
        <f t="shared" si="144"/>
        <v>3.4096848891754443</v>
      </c>
      <c r="AP272" s="1">
        <f t="shared" si="144"/>
        <v>3.3993321387807618</v>
      </c>
      <c r="AQ272" s="1">
        <f t="shared" si="144"/>
        <v>3.4184590216087551</v>
      </c>
      <c r="AR272" s="1">
        <f t="shared" si="144"/>
        <v>3.3831972437768632</v>
      </c>
      <c r="AS272" s="1">
        <f t="shared" si="144"/>
        <v>3.4484802601356686</v>
      </c>
      <c r="AT272" s="1">
        <f t="shared" si="144"/>
        <v>3.3284447566850019</v>
      </c>
      <c r="AU272" s="1">
        <f t="shared" si="133"/>
        <v>3.5527335548907621</v>
      </c>
    </row>
    <row r="273" spans="1:47" x14ac:dyDescent="0.2">
      <c r="A273" s="38" t="s">
        <v>177</v>
      </c>
      <c r="B273" s="44" t="s">
        <v>102</v>
      </c>
      <c r="C273" s="63">
        <v>49932.510399999999</v>
      </c>
      <c r="D273" s="38" t="s">
        <v>82</v>
      </c>
      <c r="E273" s="64">
        <f t="shared" si="116"/>
        <v>-5422.0047466145488</v>
      </c>
      <c r="F273" s="1">
        <f t="shared" si="135"/>
        <v>-5422</v>
      </c>
      <c r="G273" s="1">
        <f t="shared" si="117"/>
        <v>-5.4400000008172356E-3</v>
      </c>
      <c r="I273" s="1">
        <f t="shared" si="143"/>
        <v>-5.4400000008172356E-3</v>
      </c>
      <c r="O273" s="1">
        <f t="shared" ca="1" si="139"/>
        <v>4.200778690870475E-3</v>
      </c>
      <c r="P273" s="1">
        <f t="shared" si="118"/>
        <v>2.1495205904810979E-2</v>
      </c>
      <c r="Q273" s="131">
        <f t="shared" si="119"/>
        <v>34914.010399999999</v>
      </c>
      <c r="S273" s="2">
        <v>0.1</v>
      </c>
      <c r="Z273" s="1">
        <f t="shared" si="120"/>
        <v>-5422</v>
      </c>
      <c r="AA273" s="1">
        <f t="shared" si="121"/>
        <v>8.2686254517645649E-3</v>
      </c>
      <c r="AB273" s="1">
        <f t="shared" si="122"/>
        <v>7.786580452229179E-3</v>
      </c>
      <c r="AC273" s="1">
        <f t="shared" si="123"/>
        <v>-2.6935205905628215E-2</v>
      </c>
      <c r="AD273" s="1">
        <f t="shared" si="124"/>
        <v>-1.37086254525818E-2</v>
      </c>
      <c r="AE273" s="1">
        <f t="shared" si="125"/>
        <v>1.8792641179917359E-5</v>
      </c>
      <c r="AF273" s="1">
        <f t="shared" si="126"/>
        <v>-2.6935205905628215E-2</v>
      </c>
      <c r="AG273" s="2"/>
      <c r="AH273" s="1">
        <f t="shared" si="127"/>
        <v>-1.3226580453046415E-2</v>
      </c>
      <c r="AI273" s="1">
        <f t="shared" si="128"/>
        <v>0.44437347099048663</v>
      </c>
      <c r="AJ273" s="1">
        <f t="shared" si="129"/>
        <v>-0.99875112750170725</v>
      </c>
      <c r="AK273" s="1">
        <f t="shared" si="130"/>
        <v>-7.8934937581404435E-2</v>
      </c>
      <c r="AL273" s="1">
        <f t="shared" si="131"/>
        <v>-3.0004722411975666</v>
      </c>
      <c r="AM273" s="1">
        <f t="shared" si="132"/>
        <v>-14.148766306360939</v>
      </c>
      <c r="AN273" s="1">
        <f t="shared" si="144"/>
        <v>3.4066607960399176</v>
      </c>
      <c r="AO273" s="1">
        <f t="shared" si="144"/>
        <v>3.4122974310301211</v>
      </c>
      <c r="AP273" s="1">
        <f t="shared" si="144"/>
        <v>3.4018888843386184</v>
      </c>
      <c r="AQ273" s="1">
        <f t="shared" si="144"/>
        <v>3.4211327034638259</v>
      </c>
      <c r="AR273" s="1">
        <f t="shared" si="144"/>
        <v>3.3856311600513531</v>
      </c>
      <c r="AS273" s="1">
        <f t="shared" si="144"/>
        <v>3.4514080982274939</v>
      </c>
      <c r="AT273" s="1">
        <f t="shared" si="144"/>
        <v>3.3303885806303959</v>
      </c>
      <c r="AU273" s="1">
        <f t="shared" si="133"/>
        <v>3.5567330918821476</v>
      </c>
    </row>
    <row r="274" spans="1:47" x14ac:dyDescent="0.2">
      <c r="A274" s="76" t="s">
        <v>176</v>
      </c>
      <c r="B274" s="75"/>
      <c r="C274" s="76">
        <v>49932.514000000003</v>
      </c>
      <c r="D274" s="76" t="s">
        <v>82</v>
      </c>
      <c r="E274" s="64">
        <f t="shared" si="116"/>
        <v>-5422.0016054725656</v>
      </c>
      <c r="F274" s="1">
        <f t="shared" si="135"/>
        <v>-5422</v>
      </c>
      <c r="G274" s="1">
        <f t="shared" si="117"/>
        <v>-1.839999997173436E-3</v>
      </c>
      <c r="I274" s="1">
        <f t="shared" si="143"/>
        <v>-1.839999997173436E-3</v>
      </c>
      <c r="L274" s="38"/>
      <c r="O274" s="1">
        <f t="shared" ca="1" si="139"/>
        <v>4.200778690870475E-3</v>
      </c>
      <c r="P274" s="1">
        <f t="shared" si="118"/>
        <v>2.1495205904810979E-2</v>
      </c>
      <c r="Q274" s="131">
        <f t="shared" si="119"/>
        <v>34914.014000000003</v>
      </c>
      <c r="S274" s="2">
        <v>0.1</v>
      </c>
      <c r="Z274" s="1">
        <f t="shared" si="120"/>
        <v>-5422</v>
      </c>
      <c r="AA274" s="1">
        <f t="shared" si="121"/>
        <v>8.2686254517645649E-3</v>
      </c>
      <c r="AB274" s="1">
        <f t="shared" si="122"/>
        <v>1.1386580455872979E-2</v>
      </c>
      <c r="AC274" s="1">
        <f t="shared" si="123"/>
        <v>-2.3335205901984415E-2</v>
      </c>
      <c r="AD274" s="1">
        <f t="shared" si="124"/>
        <v>-1.0108625448938001E-2</v>
      </c>
      <c r="AE274" s="1">
        <f t="shared" si="125"/>
        <v>1.02184308466917E-5</v>
      </c>
      <c r="AF274" s="1">
        <f t="shared" si="126"/>
        <v>-2.3335205901984415E-2</v>
      </c>
      <c r="AG274" s="2"/>
      <c r="AH274" s="1">
        <f t="shared" si="127"/>
        <v>-1.3226580453046415E-2</v>
      </c>
      <c r="AI274" s="1">
        <f t="shared" si="128"/>
        <v>0.44437347099048663</v>
      </c>
      <c r="AJ274" s="1">
        <f t="shared" si="129"/>
        <v>-0.99875112750170725</v>
      </c>
      <c r="AK274" s="1">
        <f t="shared" si="130"/>
        <v>-7.8934937581404435E-2</v>
      </c>
      <c r="AL274" s="1">
        <f t="shared" si="131"/>
        <v>-3.0004722411975666</v>
      </c>
      <c r="AM274" s="1">
        <f t="shared" si="132"/>
        <v>-14.148766306360939</v>
      </c>
      <c r="AN274" s="1">
        <f t="shared" si="144"/>
        <v>3.4066607960399176</v>
      </c>
      <c r="AO274" s="1">
        <f t="shared" si="144"/>
        <v>3.4122974310301211</v>
      </c>
      <c r="AP274" s="1">
        <f t="shared" si="144"/>
        <v>3.4018888843386184</v>
      </c>
      <c r="AQ274" s="1">
        <f t="shared" si="144"/>
        <v>3.4211327034638259</v>
      </c>
      <c r="AR274" s="1">
        <f t="shared" si="144"/>
        <v>3.3856311600513531</v>
      </c>
      <c r="AS274" s="1">
        <f t="shared" si="144"/>
        <v>3.4514080982274939</v>
      </c>
      <c r="AT274" s="1">
        <f t="shared" si="144"/>
        <v>3.3303885806303959</v>
      </c>
      <c r="AU274" s="1">
        <f t="shared" si="133"/>
        <v>3.5567330918821476</v>
      </c>
    </row>
    <row r="275" spans="1:47" x14ac:dyDescent="0.2">
      <c r="A275" s="76" t="s">
        <v>176</v>
      </c>
      <c r="B275" s="75"/>
      <c r="C275" s="76">
        <v>49978.356</v>
      </c>
      <c r="D275" s="76" t="s">
        <v>82</v>
      </c>
      <c r="E275" s="64">
        <f t="shared" si="116"/>
        <v>-5382.0026525198946</v>
      </c>
      <c r="F275" s="1">
        <f t="shared" si="135"/>
        <v>-5382</v>
      </c>
      <c r="G275" s="1">
        <f t="shared" si="117"/>
        <v>-3.0400000032386743E-3</v>
      </c>
      <c r="I275" s="1">
        <f t="shared" si="143"/>
        <v>-3.0400000032386743E-3</v>
      </c>
      <c r="L275" s="38"/>
      <c r="O275" s="1">
        <f t="shared" ca="1" si="139"/>
        <v>4.2151717234739658E-3</v>
      </c>
      <c r="P275" s="1">
        <f t="shared" si="118"/>
        <v>2.1398180873724873E-2</v>
      </c>
      <c r="Q275" s="131">
        <f t="shared" si="119"/>
        <v>34959.856</v>
      </c>
      <c r="S275" s="2">
        <v>0.1</v>
      </c>
      <c r="Z275" s="1">
        <f t="shared" si="120"/>
        <v>-5382</v>
      </c>
      <c r="AA275" s="1">
        <f t="shared" si="121"/>
        <v>8.2105972474924883E-3</v>
      </c>
      <c r="AB275" s="1">
        <f t="shared" si="122"/>
        <v>1.014758362299371E-2</v>
      </c>
      <c r="AC275" s="1">
        <f t="shared" si="123"/>
        <v>-2.4438180876963547E-2</v>
      </c>
      <c r="AD275" s="1">
        <f t="shared" si="124"/>
        <v>-1.1250597250731163E-2</v>
      </c>
      <c r="AE275" s="1">
        <f t="shared" si="125"/>
        <v>1.2657593849815958E-5</v>
      </c>
      <c r="AF275" s="1">
        <f t="shared" si="126"/>
        <v>-2.4438180876963547E-2</v>
      </c>
      <c r="AG275" s="2"/>
      <c r="AH275" s="1">
        <f t="shared" si="127"/>
        <v>-1.3187583626232385E-2</v>
      </c>
      <c r="AI275" s="1">
        <f t="shared" si="128"/>
        <v>0.44501853079904874</v>
      </c>
      <c r="AJ275" s="1">
        <f t="shared" si="129"/>
        <v>-0.99832239063392814</v>
      </c>
      <c r="AK275" s="1">
        <f t="shared" si="130"/>
        <v>-8.3349462827863638E-2</v>
      </c>
      <c r="AL275" s="1">
        <f t="shared" si="131"/>
        <v>-2.9925225379637865</v>
      </c>
      <c r="AM275" s="1">
        <f t="shared" si="132"/>
        <v>-13.391651098497235</v>
      </c>
      <c r="AN275" s="1">
        <f t="shared" si="144"/>
        <v>3.4214570325426701</v>
      </c>
      <c r="AO275" s="1">
        <f t="shared" si="144"/>
        <v>3.4272304434896346</v>
      </c>
      <c r="AP275" s="1">
        <f t="shared" si="144"/>
        <v>3.4165251187322583</v>
      </c>
      <c r="AQ275" s="1">
        <f t="shared" si="144"/>
        <v>3.4364021058064824</v>
      </c>
      <c r="AR275" s="1">
        <f t="shared" si="144"/>
        <v>3.3995842671214058</v>
      </c>
      <c r="AS275" s="1">
        <f t="shared" si="144"/>
        <v>3.4681076111220865</v>
      </c>
      <c r="AT275" s="1">
        <f t="shared" si="144"/>
        <v>3.3415665916808153</v>
      </c>
      <c r="AU275" s="1">
        <f t="shared" si="133"/>
        <v>3.5795875889757771</v>
      </c>
    </row>
    <row r="276" spans="1:47" x14ac:dyDescent="0.2">
      <c r="A276" s="64" t="s">
        <v>178</v>
      </c>
      <c r="B276" s="75"/>
      <c r="C276" s="76">
        <v>49978.36</v>
      </c>
      <c r="D276" s="76"/>
      <c r="E276" s="64">
        <f t="shared" si="116"/>
        <v>-5381.999162362139</v>
      </c>
      <c r="F276" s="1">
        <f t="shared" si="135"/>
        <v>-5382</v>
      </c>
      <c r="G276" s="1">
        <f t="shared" si="117"/>
        <v>9.59999997576233E-4</v>
      </c>
      <c r="I276" s="1">
        <f t="shared" si="143"/>
        <v>9.59999997576233E-4</v>
      </c>
      <c r="O276" s="1">
        <f t="shared" ca="1" si="139"/>
        <v>4.2151717234739658E-3</v>
      </c>
      <c r="P276" s="1">
        <f t="shared" si="118"/>
        <v>2.1398180873724873E-2</v>
      </c>
      <c r="Q276" s="131">
        <f t="shared" si="119"/>
        <v>34959.86</v>
      </c>
      <c r="S276" s="2">
        <v>0.1</v>
      </c>
      <c r="Z276" s="1">
        <f t="shared" si="120"/>
        <v>-5382</v>
      </c>
      <c r="AA276" s="1">
        <f t="shared" si="121"/>
        <v>8.2105972474924883E-3</v>
      </c>
      <c r="AB276" s="1">
        <f t="shared" si="122"/>
        <v>1.4147583623808618E-2</v>
      </c>
      <c r="AC276" s="1">
        <f t="shared" si="123"/>
        <v>-2.043818087614864E-2</v>
      </c>
      <c r="AD276" s="1">
        <f t="shared" si="124"/>
        <v>-7.2505972499162553E-3</v>
      </c>
      <c r="AE276" s="1">
        <f t="shared" si="125"/>
        <v>5.2571160480493174E-6</v>
      </c>
      <c r="AF276" s="1">
        <f t="shared" si="126"/>
        <v>-2.043818087614864E-2</v>
      </c>
      <c r="AG276" s="2"/>
      <c r="AH276" s="1">
        <f t="shared" si="127"/>
        <v>-1.3187583626232385E-2</v>
      </c>
      <c r="AI276" s="1">
        <f t="shared" si="128"/>
        <v>0.44501853079904874</v>
      </c>
      <c r="AJ276" s="1">
        <f t="shared" si="129"/>
        <v>-0.99832239063392814</v>
      </c>
      <c r="AK276" s="1">
        <f t="shared" si="130"/>
        <v>-8.3349462827863638E-2</v>
      </c>
      <c r="AL276" s="1">
        <f t="shared" si="131"/>
        <v>-2.9925225379637865</v>
      </c>
      <c r="AM276" s="1">
        <f t="shared" si="132"/>
        <v>-13.391651098497235</v>
      </c>
      <c r="AN276" s="1">
        <f t="shared" si="144"/>
        <v>3.4214570325426701</v>
      </c>
      <c r="AO276" s="1">
        <f t="shared" si="144"/>
        <v>3.4272304434896346</v>
      </c>
      <c r="AP276" s="1">
        <f t="shared" si="144"/>
        <v>3.4165251187322583</v>
      </c>
      <c r="AQ276" s="1">
        <f t="shared" si="144"/>
        <v>3.4364021058064824</v>
      </c>
      <c r="AR276" s="1">
        <f t="shared" si="144"/>
        <v>3.3995842671214058</v>
      </c>
      <c r="AS276" s="1">
        <f t="shared" si="144"/>
        <v>3.4681076111220865</v>
      </c>
      <c r="AT276" s="1">
        <f t="shared" si="144"/>
        <v>3.3415665916808153</v>
      </c>
      <c r="AU276" s="1">
        <f t="shared" si="133"/>
        <v>3.5795875889757771</v>
      </c>
    </row>
    <row r="277" spans="1:47" x14ac:dyDescent="0.2">
      <c r="A277" s="76" t="s">
        <v>176</v>
      </c>
      <c r="B277" s="75"/>
      <c r="C277" s="76">
        <v>50017.328999999998</v>
      </c>
      <c r="D277" s="76" t="s">
        <v>82</v>
      </c>
      <c r="E277" s="64">
        <f t="shared" ref="E277:E340" si="145">+(C277-C$7)/C$8</f>
        <v>-5347.9971729722211</v>
      </c>
      <c r="F277" s="1">
        <f t="shared" si="135"/>
        <v>-5348</v>
      </c>
      <c r="G277" s="1">
        <f t="shared" ref="G277:G340" si="146">+C277-(C$7+F277*C$8)</f>
        <v>3.2399999981862493E-3</v>
      </c>
      <c r="I277" s="1">
        <f t="shared" si="143"/>
        <v>3.2399999981862493E-3</v>
      </c>
      <c r="L277" s="38"/>
      <c r="O277" s="1">
        <f t="shared" ca="1" si="139"/>
        <v>4.2274058011869337E-3</v>
      </c>
      <c r="P277" s="1">
        <f t="shared" ref="P277:P340" si="147">+D$11+D$12*F277+D$13*F277^2</f>
        <v>2.1314187792415871E-2</v>
      </c>
      <c r="Q277" s="131">
        <f t="shared" ref="Q277:Q340" si="148">+C277-15018.5</f>
        <v>34998.828999999998</v>
      </c>
      <c r="S277" s="2">
        <v>0.1</v>
      </c>
      <c r="Z277" s="1">
        <f t="shared" ref="Z277:Z340" si="149">F277</f>
        <v>-5348</v>
      </c>
      <c r="AA277" s="1">
        <f t="shared" ref="AA277:AA340" si="150">AB$3+AB$4*Z277+AB$5*Z277^2+AH277</f>
        <v>8.1620923206179221E-3</v>
      </c>
      <c r="AB277" s="1">
        <f t="shared" ref="AB277:AB340" si="151">IF(S277&lt;&gt;0,G277-AH277,-9999)</f>
        <v>1.63920954699842E-2</v>
      </c>
      <c r="AC277" s="1">
        <f t="shared" ref="AC277:AC340" si="152">+G277-P277</f>
        <v>-1.8074187794229622E-2</v>
      </c>
      <c r="AD277" s="1">
        <f t="shared" ref="AD277:AD340" si="153">IF(S277&lt;&gt;0,G277-AA277,-9999)</f>
        <v>-4.9220923224316728E-3</v>
      </c>
      <c r="AE277" s="1">
        <f t="shared" ref="AE277:AE340" si="154">+(G277-AA277)^2*S277</f>
        <v>2.4226992830540819E-6</v>
      </c>
      <c r="AF277" s="1">
        <f t="shared" ref="AF277:AF340" si="155">IF(S277&lt;&gt;0,G277-P277,-9999)</f>
        <v>-1.8074187794229622E-2</v>
      </c>
      <c r="AG277" s="2"/>
      <c r="AH277" s="1">
        <f t="shared" ref="AH277:AH340" si="156">$AB$6*($AB$11/AI277*AJ277+$AB$12)</f>
        <v>-1.3152095471797949E-2</v>
      </c>
      <c r="AI277" s="1">
        <f t="shared" ref="AI277:AI340" si="157">1+$AB$7*COS(AL277)</f>
        <v>0.44559636020861315</v>
      </c>
      <c r="AJ277" s="1">
        <f t="shared" ref="AJ277:AJ340" si="158">SIN(AL277+RADIANS($AB$9))</f>
        <v>-0.99790690970976692</v>
      </c>
      <c r="AK277" s="1">
        <f t="shared" ref="AK277:AK340" si="159">$AB$7*SIN(AL277)</f>
        <v>-8.7110092964030578E-2</v>
      </c>
      <c r="AL277" s="1">
        <f t="shared" ref="AL277:AL340" si="160">2*ATAN(AM277)</f>
        <v>-2.9857428981410448</v>
      </c>
      <c r="AM277" s="1">
        <f t="shared" ref="AM277:AM340" si="161">SQRT((1+$AB$7)/(1-$AB$7))*TAN(AN277/2)</f>
        <v>-12.806886757531164</v>
      </c>
      <c r="AN277" s="1">
        <f t="shared" si="144"/>
        <v>3.4340581609768948</v>
      </c>
      <c r="AO277" s="1">
        <f t="shared" si="144"/>
        <v>3.4399297056871418</v>
      </c>
      <c r="AP277" s="1">
        <f t="shared" si="144"/>
        <v>3.4290019516765695</v>
      </c>
      <c r="AQ277" s="1">
        <f t="shared" si="144"/>
        <v>3.4493694734026814</v>
      </c>
      <c r="AR277" s="1">
        <f t="shared" si="144"/>
        <v>3.4115063136963166</v>
      </c>
      <c r="AS277" s="1">
        <f t="shared" si="144"/>
        <v>3.4822595931653804</v>
      </c>
      <c r="AT277" s="1">
        <f t="shared" si="144"/>
        <v>3.3511654094255432</v>
      </c>
      <c r="AU277" s="1">
        <f t="shared" ref="AU277:AU340" si="162">RADIANS($AB$9)+$AB$18*(F277-AB$15)</f>
        <v>3.5990139115053625</v>
      </c>
    </row>
    <row r="278" spans="1:47" x14ac:dyDescent="0.2">
      <c r="A278" s="38" t="s">
        <v>177</v>
      </c>
      <c r="B278" s="44" t="s">
        <v>102</v>
      </c>
      <c r="C278" s="63">
        <v>50285.479800000001</v>
      </c>
      <c r="D278" s="38" t="s">
        <v>82</v>
      </c>
      <c r="E278" s="64">
        <f t="shared" si="145"/>
        <v>-5114.0250244311046</v>
      </c>
      <c r="F278" s="1">
        <f t="shared" si="135"/>
        <v>-5114</v>
      </c>
      <c r="G278" s="1">
        <f t="shared" si="146"/>
        <v>-2.8680000003078021E-2</v>
      </c>
      <c r="I278" s="1">
        <f t="shared" si="143"/>
        <v>-2.8680000003078021E-2</v>
      </c>
      <c r="O278" s="1">
        <f t="shared" ca="1" si="139"/>
        <v>4.3116050419173563E-3</v>
      </c>
      <c r="P278" s="1">
        <f t="shared" si="147"/>
        <v>2.0698186352055805E-2</v>
      </c>
      <c r="Q278" s="131">
        <f t="shared" si="148"/>
        <v>35266.979800000001</v>
      </c>
      <c r="S278" s="2">
        <v>0.1</v>
      </c>
      <c r="Z278" s="1">
        <f t="shared" si="149"/>
        <v>-5114</v>
      </c>
      <c r="AA278" s="1">
        <f t="shared" si="150"/>
        <v>7.8493248927821065E-3</v>
      </c>
      <c r="AB278" s="1">
        <f t="shared" si="151"/>
        <v>-1.5831138543804323E-2</v>
      </c>
      <c r="AC278" s="1">
        <f t="shared" si="152"/>
        <v>-4.937818635513383E-2</v>
      </c>
      <c r="AD278" s="1">
        <f t="shared" si="153"/>
        <v>-3.6529324895860124E-2</v>
      </c>
      <c r="AE278" s="1">
        <f t="shared" si="154"/>
        <v>1.3343915773473064E-4</v>
      </c>
      <c r="AF278" s="1">
        <f t="shared" si="155"/>
        <v>-4.937818635513383E-2</v>
      </c>
      <c r="AG278" s="2"/>
      <c r="AH278" s="1">
        <f t="shared" si="156"/>
        <v>-1.2848861459273699E-2</v>
      </c>
      <c r="AI278" s="1">
        <f t="shared" si="157"/>
        <v>0.45033379793441397</v>
      </c>
      <c r="AJ278" s="1">
        <f t="shared" si="158"/>
        <v>-0.99373459413986165</v>
      </c>
      <c r="AK278" s="1">
        <f t="shared" si="159"/>
        <v>-0.11321939064018231</v>
      </c>
      <c r="AL278" s="1">
        <f t="shared" si="160"/>
        <v>-2.9384552516384219</v>
      </c>
      <c r="AM278" s="1">
        <f t="shared" si="161"/>
        <v>-9.8116731773708761</v>
      </c>
      <c r="AN278" s="1">
        <f t="shared" si="144"/>
        <v>3.5214494198075164</v>
      </c>
      <c r="AO278" s="1">
        <f t="shared" si="144"/>
        <v>3.5275492700966353</v>
      </c>
      <c r="AP278" s="1">
        <f t="shared" si="144"/>
        <v>3.5158446059891908</v>
      </c>
      <c r="AQ278" s="1">
        <f t="shared" si="144"/>
        <v>3.5383532904554813</v>
      </c>
      <c r="AR278" s="1">
        <f t="shared" si="144"/>
        <v>3.495243382442387</v>
      </c>
      <c r="AS278" s="1">
        <f t="shared" si="144"/>
        <v>3.5785024102786274</v>
      </c>
      <c r="AT278" s="1">
        <f t="shared" si="144"/>
        <v>3.419957755178225</v>
      </c>
      <c r="AU278" s="1">
        <f t="shared" si="162"/>
        <v>3.732712719503096</v>
      </c>
    </row>
    <row r="279" spans="1:47" x14ac:dyDescent="0.2">
      <c r="A279" s="38" t="s">
        <v>177</v>
      </c>
      <c r="B279" s="44" t="s">
        <v>102</v>
      </c>
      <c r="C279" s="63">
        <v>50316.454700000002</v>
      </c>
      <c r="D279" s="38" t="s">
        <v>82</v>
      </c>
      <c r="E279" s="64">
        <f t="shared" si="145"/>
        <v>-5086.998202568755</v>
      </c>
      <c r="F279" s="1">
        <f t="shared" si="135"/>
        <v>-5087</v>
      </c>
      <c r="G279" s="1">
        <f t="shared" si="146"/>
        <v>2.0599999988917261E-3</v>
      </c>
      <c r="I279" s="1">
        <f t="shared" si="143"/>
        <v>2.0599999988917261E-3</v>
      </c>
      <c r="O279" s="1">
        <f t="shared" ca="1" si="139"/>
        <v>4.321320338924713E-3</v>
      </c>
      <c r="P279" s="1">
        <f t="shared" si="147"/>
        <v>2.0622846878431206E-2</v>
      </c>
      <c r="Q279" s="131">
        <f t="shared" si="148"/>
        <v>35297.954700000002</v>
      </c>
      <c r="S279" s="2">
        <v>0.1</v>
      </c>
      <c r="Z279" s="1">
        <f t="shared" si="149"/>
        <v>-5087</v>
      </c>
      <c r="AA279" s="1">
        <f t="shared" si="150"/>
        <v>7.8156726824646656E-3</v>
      </c>
      <c r="AB279" s="1">
        <f t="shared" si="151"/>
        <v>1.4867174194858267E-2</v>
      </c>
      <c r="AC279" s="1">
        <f t="shared" si="152"/>
        <v>-1.856284687953948E-2</v>
      </c>
      <c r="AD279" s="1">
        <f t="shared" si="153"/>
        <v>-5.7556726835729394E-3</v>
      </c>
      <c r="AE279" s="1">
        <f t="shared" si="154"/>
        <v>3.3127768040427722E-6</v>
      </c>
      <c r="AF279" s="1">
        <f t="shared" si="155"/>
        <v>-1.856284687953948E-2</v>
      </c>
      <c r="AG279" s="2"/>
      <c r="AH279" s="1">
        <f t="shared" si="156"/>
        <v>-1.2807174195966541E-2</v>
      </c>
      <c r="AI279" s="1">
        <f t="shared" si="157"/>
        <v>0.45096880043908472</v>
      </c>
      <c r="AJ279" s="1">
        <f t="shared" si="158"/>
        <v>-0.99310083659877002</v>
      </c>
      <c r="AK279" s="1">
        <f t="shared" si="159"/>
        <v>-0.1162596491429516</v>
      </c>
      <c r="AL279" s="1">
        <f t="shared" si="160"/>
        <v>-2.9329209694267036</v>
      </c>
      <c r="AM279" s="1">
        <f t="shared" si="161"/>
        <v>-9.5496301939871344</v>
      </c>
      <c r="AN279" s="1">
        <f t="shared" si="144"/>
        <v>3.5316138429591533</v>
      </c>
      <c r="AO279" s="1">
        <f t="shared" si="144"/>
        <v>3.5376917804089079</v>
      </c>
      <c r="AP279" s="1">
        <f t="shared" si="144"/>
        <v>3.5259811216217432</v>
      </c>
      <c r="AQ279" s="1">
        <f t="shared" si="144"/>
        <v>3.5485960252378872</v>
      </c>
      <c r="AR279" s="1">
        <f t="shared" si="144"/>
        <v>3.5051082221561591</v>
      </c>
      <c r="AS279" s="1">
        <f t="shared" si="144"/>
        <v>3.5894689204276324</v>
      </c>
      <c r="AT279" s="1">
        <f t="shared" si="144"/>
        <v>3.4282334914187014</v>
      </c>
      <c r="AU279" s="1">
        <f t="shared" si="162"/>
        <v>3.748139505041296</v>
      </c>
    </row>
    <row r="280" spans="1:47" x14ac:dyDescent="0.2">
      <c r="A280" s="38" t="s">
        <v>177</v>
      </c>
      <c r="B280" s="44" t="s">
        <v>102</v>
      </c>
      <c r="C280" s="63">
        <v>50316.4568</v>
      </c>
      <c r="D280" s="38" t="s">
        <v>82</v>
      </c>
      <c r="E280" s="64">
        <f t="shared" si="145"/>
        <v>-5086.9963702359355</v>
      </c>
      <c r="F280" s="1">
        <f t="shared" si="135"/>
        <v>-5087</v>
      </c>
      <c r="G280" s="1">
        <f t="shared" si="146"/>
        <v>4.1599999967729673E-3</v>
      </c>
      <c r="I280" s="1">
        <f t="shared" si="143"/>
        <v>4.1599999967729673E-3</v>
      </c>
      <c r="O280" s="1">
        <f t="shared" ca="1" si="139"/>
        <v>4.321320338924713E-3</v>
      </c>
      <c r="P280" s="1">
        <f t="shared" si="147"/>
        <v>2.0622846878431206E-2</v>
      </c>
      <c r="Q280" s="131">
        <f t="shared" si="148"/>
        <v>35297.9568</v>
      </c>
      <c r="S280" s="2">
        <v>0.1</v>
      </c>
      <c r="Z280" s="1">
        <f t="shared" si="149"/>
        <v>-5087</v>
      </c>
      <c r="AA280" s="1">
        <f t="shared" si="150"/>
        <v>7.8156726824646656E-3</v>
      </c>
      <c r="AB280" s="1">
        <f t="shared" si="151"/>
        <v>1.6967174192739506E-2</v>
      </c>
      <c r="AC280" s="1">
        <f t="shared" si="152"/>
        <v>-1.6462846881658239E-2</v>
      </c>
      <c r="AD280" s="1">
        <f t="shared" si="153"/>
        <v>-3.6556726856916983E-3</v>
      </c>
      <c r="AE280" s="1">
        <f t="shared" si="154"/>
        <v>1.3363942784912355E-6</v>
      </c>
      <c r="AF280" s="1">
        <f t="shared" si="155"/>
        <v>-1.6462846881658239E-2</v>
      </c>
      <c r="AG280" s="2"/>
      <c r="AH280" s="1">
        <f t="shared" si="156"/>
        <v>-1.2807174195966541E-2</v>
      </c>
      <c r="AI280" s="1">
        <f t="shared" si="157"/>
        <v>0.45096880043908472</v>
      </c>
      <c r="AJ280" s="1">
        <f t="shared" si="158"/>
        <v>-0.99310083659877002</v>
      </c>
      <c r="AK280" s="1">
        <f t="shared" si="159"/>
        <v>-0.1162596491429516</v>
      </c>
      <c r="AL280" s="1">
        <f t="shared" si="160"/>
        <v>-2.9329209694267036</v>
      </c>
      <c r="AM280" s="1">
        <f t="shared" si="161"/>
        <v>-9.5496301939871344</v>
      </c>
      <c r="AN280" s="1">
        <f t="shared" si="144"/>
        <v>3.5316138429591533</v>
      </c>
      <c r="AO280" s="1">
        <f t="shared" si="144"/>
        <v>3.5376917804089079</v>
      </c>
      <c r="AP280" s="1">
        <f t="shared" si="144"/>
        <v>3.5259811216217432</v>
      </c>
      <c r="AQ280" s="1">
        <f t="shared" si="144"/>
        <v>3.5485960252378872</v>
      </c>
      <c r="AR280" s="1">
        <f t="shared" si="144"/>
        <v>3.5051082221561591</v>
      </c>
      <c r="AS280" s="1">
        <f t="shared" si="144"/>
        <v>3.5894689204276324</v>
      </c>
      <c r="AT280" s="1">
        <f t="shared" si="144"/>
        <v>3.4282334914187014</v>
      </c>
      <c r="AU280" s="1">
        <f t="shared" si="162"/>
        <v>3.748139505041296</v>
      </c>
    </row>
    <row r="281" spans="1:47" x14ac:dyDescent="0.2">
      <c r="A281" s="38" t="s">
        <v>177</v>
      </c>
      <c r="B281" s="44" t="s">
        <v>102</v>
      </c>
      <c r="C281" s="63">
        <v>50316.460200000001</v>
      </c>
      <c r="D281" s="38" t="s">
        <v>82</v>
      </c>
      <c r="E281" s="64">
        <f t="shared" si="145"/>
        <v>-5086.9934036018421</v>
      </c>
      <c r="F281" s="1">
        <f t="shared" si="135"/>
        <v>-5087</v>
      </c>
      <c r="G281" s="1">
        <f t="shared" si="146"/>
        <v>7.5599999981932342E-3</v>
      </c>
      <c r="I281" s="1">
        <f t="shared" si="143"/>
        <v>7.5599999981932342E-3</v>
      </c>
      <c r="O281" s="1">
        <f t="shared" ca="1" si="139"/>
        <v>4.321320338924713E-3</v>
      </c>
      <c r="P281" s="1">
        <f t="shared" si="147"/>
        <v>2.0622846878431206E-2</v>
      </c>
      <c r="Q281" s="131">
        <f t="shared" si="148"/>
        <v>35297.960200000001</v>
      </c>
      <c r="S281" s="2">
        <v>0.1</v>
      </c>
      <c r="Z281" s="1">
        <f t="shared" si="149"/>
        <v>-5087</v>
      </c>
      <c r="AA281" s="1">
        <f t="shared" si="150"/>
        <v>7.8156726824646656E-3</v>
      </c>
      <c r="AB281" s="1">
        <f t="shared" si="151"/>
        <v>2.0367174194159773E-2</v>
      </c>
      <c r="AC281" s="1">
        <f t="shared" si="152"/>
        <v>-1.3062846880237972E-2</v>
      </c>
      <c r="AD281" s="1">
        <f t="shared" si="153"/>
        <v>-2.5567268427143137E-4</v>
      </c>
      <c r="AE281" s="1">
        <f t="shared" si="154"/>
        <v>6.536852148255903E-9</v>
      </c>
      <c r="AF281" s="1">
        <f t="shared" si="155"/>
        <v>-1.3062846880237972E-2</v>
      </c>
      <c r="AG281" s="2"/>
      <c r="AH281" s="1">
        <f t="shared" si="156"/>
        <v>-1.2807174195966541E-2</v>
      </c>
      <c r="AI281" s="1">
        <f t="shared" si="157"/>
        <v>0.45096880043908472</v>
      </c>
      <c r="AJ281" s="1">
        <f t="shared" si="158"/>
        <v>-0.99310083659877002</v>
      </c>
      <c r="AK281" s="1">
        <f t="shared" si="159"/>
        <v>-0.1162596491429516</v>
      </c>
      <c r="AL281" s="1">
        <f t="shared" si="160"/>
        <v>-2.9329209694267036</v>
      </c>
      <c r="AM281" s="1">
        <f t="shared" si="161"/>
        <v>-9.5496301939871344</v>
      </c>
      <c r="AN281" s="1">
        <f t="shared" ref="AN281:AT290" si="163">$AU281+$AB$7*SIN(AO281)</f>
        <v>3.5316138429591533</v>
      </c>
      <c r="AO281" s="1">
        <f t="shared" si="163"/>
        <v>3.5376917804089079</v>
      </c>
      <c r="AP281" s="1">
        <f t="shared" si="163"/>
        <v>3.5259811216217432</v>
      </c>
      <c r="AQ281" s="1">
        <f t="shared" si="163"/>
        <v>3.5485960252378872</v>
      </c>
      <c r="AR281" s="1">
        <f t="shared" si="163"/>
        <v>3.5051082221561591</v>
      </c>
      <c r="AS281" s="1">
        <f t="shared" si="163"/>
        <v>3.5894689204276324</v>
      </c>
      <c r="AT281" s="1">
        <f t="shared" si="163"/>
        <v>3.4282334914187014</v>
      </c>
      <c r="AU281" s="1">
        <f t="shared" si="162"/>
        <v>3.748139505041296</v>
      </c>
    </row>
    <row r="282" spans="1:47" x14ac:dyDescent="0.2">
      <c r="A282" s="64" t="s">
        <v>179</v>
      </c>
      <c r="B282" s="75"/>
      <c r="C282" s="76">
        <v>50700.392999999996</v>
      </c>
      <c r="D282" s="76"/>
      <c r="E282" s="64">
        <f t="shared" si="145"/>
        <v>-4751.9968937596022</v>
      </c>
      <c r="F282" s="1">
        <f t="shared" si="135"/>
        <v>-4752</v>
      </c>
      <c r="G282" s="1">
        <f t="shared" si="146"/>
        <v>3.559999997378327E-3</v>
      </c>
      <c r="I282" s="1">
        <f t="shared" si="143"/>
        <v>3.559999997378327E-3</v>
      </c>
      <c r="O282" s="1">
        <f t="shared" ca="1" si="139"/>
        <v>4.4418619869789509E-3</v>
      </c>
      <c r="P282" s="1">
        <f t="shared" si="147"/>
        <v>1.9614729065636001E-2</v>
      </c>
      <c r="Q282" s="131">
        <f t="shared" si="148"/>
        <v>35681.892999999996</v>
      </c>
      <c r="S282" s="2">
        <v>0.1</v>
      </c>
      <c r="Z282" s="1">
        <f t="shared" si="149"/>
        <v>-4752</v>
      </c>
      <c r="AA282" s="1">
        <f t="shared" si="150"/>
        <v>7.442423960742052E-3</v>
      </c>
      <c r="AB282" s="1">
        <f t="shared" si="151"/>
        <v>1.5732305102272276E-2</v>
      </c>
      <c r="AC282" s="1">
        <f t="shared" si="152"/>
        <v>-1.6054729068257674E-2</v>
      </c>
      <c r="AD282" s="1">
        <f t="shared" si="153"/>
        <v>-3.882423963363725E-3</v>
      </c>
      <c r="AE282" s="1">
        <f t="shared" si="154"/>
        <v>1.5073215831300896E-6</v>
      </c>
      <c r="AF282" s="1">
        <f t="shared" si="155"/>
        <v>-1.6054729068257674E-2</v>
      </c>
      <c r="AG282" s="2"/>
      <c r="AH282" s="1">
        <f t="shared" si="156"/>
        <v>-1.2172305104893949E-2</v>
      </c>
      <c r="AI282" s="1">
        <f t="shared" si="157"/>
        <v>0.46048715210670388</v>
      </c>
      <c r="AJ282" s="1">
        <f t="shared" si="158"/>
        <v>-0.98241596079704685</v>
      </c>
      <c r="AK282" s="1">
        <f t="shared" si="159"/>
        <v>-0.15452330267051925</v>
      </c>
      <c r="AL282" s="1">
        <f t="shared" si="160"/>
        <v>-2.8626474593016273</v>
      </c>
      <c r="AM282" s="1">
        <f t="shared" si="161"/>
        <v>-7.1233159342785815</v>
      </c>
      <c r="AN282" s="1">
        <f t="shared" si="163"/>
        <v>3.6593094693684547</v>
      </c>
      <c r="AO282" s="1">
        <f t="shared" si="163"/>
        <v>3.6644379601131765</v>
      </c>
      <c r="AP282" s="1">
        <f t="shared" si="163"/>
        <v>3.6539221627527279</v>
      </c>
      <c r="AQ282" s="1">
        <f t="shared" si="163"/>
        <v>3.6755535559151564</v>
      </c>
      <c r="AR282" s="1">
        <f t="shared" si="163"/>
        <v>3.6313393152921787</v>
      </c>
      <c r="AS282" s="1">
        <f t="shared" si="163"/>
        <v>3.7229834481848996</v>
      </c>
      <c r="AT282" s="1">
        <f t="shared" si="163"/>
        <v>3.5377628731468809</v>
      </c>
      <c r="AU282" s="1">
        <f t="shared" si="162"/>
        <v>3.9395459182004449</v>
      </c>
    </row>
    <row r="283" spans="1:47" x14ac:dyDescent="0.2">
      <c r="A283" s="64" t="s">
        <v>179</v>
      </c>
      <c r="B283" s="75"/>
      <c r="C283" s="76">
        <v>50716.413</v>
      </c>
      <c r="D283" s="76"/>
      <c r="E283" s="64">
        <f t="shared" si="145"/>
        <v>-4738.0188119503009</v>
      </c>
      <c r="F283" s="1">
        <f t="shared" ref="F283:F341" si="164">ROUND(2*E283,0)/2</f>
        <v>-4738</v>
      </c>
      <c r="G283" s="1">
        <f t="shared" si="146"/>
        <v>-2.156000000104541E-2</v>
      </c>
      <c r="I283" s="1">
        <f t="shared" si="143"/>
        <v>-2.156000000104541E-2</v>
      </c>
      <c r="O283" s="1">
        <f t="shared" ca="1" si="139"/>
        <v>4.4468995483901734E-3</v>
      </c>
      <c r="P283" s="1">
        <f t="shared" si="147"/>
        <v>1.9569643467442884E-2</v>
      </c>
      <c r="Q283" s="131">
        <f t="shared" si="148"/>
        <v>35697.913</v>
      </c>
      <c r="S283" s="2">
        <v>0.1</v>
      </c>
      <c r="Z283" s="1">
        <f t="shared" si="149"/>
        <v>-4738</v>
      </c>
      <c r="AA283" s="1">
        <f t="shared" si="150"/>
        <v>7.4286673751411507E-3</v>
      </c>
      <c r="AB283" s="1">
        <f t="shared" si="151"/>
        <v>-9.4190239087436761E-3</v>
      </c>
      <c r="AC283" s="1">
        <f t="shared" si="152"/>
        <v>-4.1129643468488297E-2</v>
      </c>
      <c r="AD283" s="1">
        <f t="shared" si="153"/>
        <v>-2.898866737618656E-2</v>
      </c>
      <c r="AE283" s="1">
        <f t="shared" si="154"/>
        <v>8.4034283624718304E-5</v>
      </c>
      <c r="AF283" s="1">
        <f t="shared" si="155"/>
        <v>-4.1129643468488297E-2</v>
      </c>
      <c r="AG283" s="2"/>
      <c r="AH283" s="1">
        <f t="shared" si="156"/>
        <v>-1.2140976092301733E-2</v>
      </c>
      <c r="AI283" s="1">
        <f t="shared" si="157"/>
        <v>0.46095449476971906</v>
      </c>
      <c r="AJ283" s="1">
        <f t="shared" si="158"/>
        <v>-0.98184979032589748</v>
      </c>
      <c r="AK283" s="1">
        <f t="shared" si="159"/>
        <v>-0.15614578893191791</v>
      </c>
      <c r="AL283" s="1">
        <f t="shared" si="160"/>
        <v>-2.8596388413018063</v>
      </c>
      <c r="AM283" s="1">
        <f t="shared" si="161"/>
        <v>-7.0463056928609991</v>
      </c>
      <c r="AN283" s="1">
        <f t="shared" si="163"/>
        <v>3.6647144017858309</v>
      </c>
      <c r="AO283" s="1">
        <f t="shared" si="163"/>
        <v>3.6697814344187107</v>
      </c>
      <c r="AP283" s="1">
        <f t="shared" si="163"/>
        <v>3.6593595185207666</v>
      </c>
      <c r="AQ283" s="1">
        <f t="shared" si="163"/>
        <v>3.6808647568044774</v>
      </c>
      <c r="AR283" s="1">
        <f t="shared" si="163"/>
        <v>3.6367746652263659</v>
      </c>
      <c r="AS283" s="1">
        <f t="shared" si="163"/>
        <v>3.7284597012485303</v>
      </c>
      <c r="AT283" s="1">
        <f t="shared" si="163"/>
        <v>3.5426406472336853</v>
      </c>
      <c r="AU283" s="1">
        <f t="shared" si="162"/>
        <v>3.9475449921832153</v>
      </c>
    </row>
    <row r="284" spans="1:47" x14ac:dyDescent="0.2">
      <c r="A284" s="64" t="s">
        <v>180</v>
      </c>
      <c r="B284" s="75"/>
      <c r="C284" s="76">
        <v>50716.441800000001</v>
      </c>
      <c r="D284" s="76">
        <v>2.9999999999999997E-4</v>
      </c>
      <c r="E284" s="64">
        <f t="shared" si="145"/>
        <v>-4737.9936828144637</v>
      </c>
      <c r="F284" s="1">
        <f t="shared" si="164"/>
        <v>-4738</v>
      </c>
      <c r="G284" s="1">
        <f t="shared" si="146"/>
        <v>7.2399999990011565E-3</v>
      </c>
      <c r="I284" s="1">
        <f t="shared" si="143"/>
        <v>7.2399999990011565E-3</v>
      </c>
      <c r="O284" s="1">
        <f t="shared" ca="1" si="139"/>
        <v>4.4468995483901734E-3</v>
      </c>
      <c r="P284" s="1">
        <f t="shared" si="147"/>
        <v>1.9569643467442884E-2</v>
      </c>
      <c r="Q284" s="131">
        <f t="shared" si="148"/>
        <v>35697.941800000001</v>
      </c>
      <c r="S284" s="2">
        <v>0.1</v>
      </c>
      <c r="Z284" s="1">
        <f t="shared" si="149"/>
        <v>-4738</v>
      </c>
      <c r="AA284" s="1">
        <f t="shared" si="150"/>
        <v>7.4286673751411507E-3</v>
      </c>
      <c r="AB284" s="1">
        <f t="shared" si="151"/>
        <v>1.938097609130289E-2</v>
      </c>
      <c r="AC284" s="1">
        <f t="shared" si="152"/>
        <v>-1.2329643468441728E-2</v>
      </c>
      <c r="AD284" s="1">
        <f t="shared" si="153"/>
        <v>-1.8866737613999415E-4</v>
      </c>
      <c r="AE284" s="1">
        <f t="shared" si="154"/>
        <v>3.5595378819550037E-9</v>
      </c>
      <c r="AF284" s="1">
        <f t="shared" si="155"/>
        <v>-1.2329643468441728E-2</v>
      </c>
      <c r="AG284" s="2"/>
      <c r="AH284" s="1">
        <f t="shared" si="156"/>
        <v>-1.2140976092301733E-2</v>
      </c>
      <c r="AI284" s="1">
        <f t="shared" si="157"/>
        <v>0.46095449476971906</v>
      </c>
      <c r="AJ284" s="1">
        <f t="shared" si="158"/>
        <v>-0.98184979032589748</v>
      </c>
      <c r="AK284" s="1">
        <f t="shared" si="159"/>
        <v>-0.15614578893191791</v>
      </c>
      <c r="AL284" s="1">
        <f t="shared" si="160"/>
        <v>-2.8596388413018063</v>
      </c>
      <c r="AM284" s="1">
        <f t="shared" si="161"/>
        <v>-7.0463056928609991</v>
      </c>
      <c r="AN284" s="1">
        <f t="shared" si="163"/>
        <v>3.6647144017858309</v>
      </c>
      <c r="AO284" s="1">
        <f t="shared" si="163"/>
        <v>3.6697814344187107</v>
      </c>
      <c r="AP284" s="1">
        <f t="shared" si="163"/>
        <v>3.6593595185207666</v>
      </c>
      <c r="AQ284" s="1">
        <f t="shared" si="163"/>
        <v>3.6808647568044774</v>
      </c>
      <c r="AR284" s="1">
        <f t="shared" si="163"/>
        <v>3.6367746652263659</v>
      </c>
      <c r="AS284" s="1">
        <f t="shared" si="163"/>
        <v>3.7284597012485303</v>
      </c>
      <c r="AT284" s="1">
        <f t="shared" si="163"/>
        <v>3.5426406472336853</v>
      </c>
      <c r="AU284" s="1">
        <f t="shared" si="162"/>
        <v>3.9475449921832153</v>
      </c>
    </row>
    <row r="285" spans="1:47" x14ac:dyDescent="0.2">
      <c r="A285" s="64" t="s">
        <v>181</v>
      </c>
      <c r="B285" s="75" t="s">
        <v>102</v>
      </c>
      <c r="C285" s="77">
        <v>50716.441800000001</v>
      </c>
      <c r="D285" s="77">
        <v>2.9999999999999997E-4</v>
      </c>
      <c r="E285" s="64">
        <f t="shared" si="145"/>
        <v>-4737.9936828144637</v>
      </c>
      <c r="F285" s="1">
        <f t="shared" si="164"/>
        <v>-4738</v>
      </c>
      <c r="G285" s="1">
        <f t="shared" si="146"/>
        <v>7.2399999990011565E-3</v>
      </c>
      <c r="J285" s="1">
        <f>G285</f>
        <v>7.2399999990011565E-3</v>
      </c>
      <c r="O285" s="1">
        <f t="shared" ca="1" si="139"/>
        <v>4.4468995483901734E-3</v>
      </c>
      <c r="P285" s="1">
        <f t="shared" si="147"/>
        <v>1.9569643467442884E-2</v>
      </c>
      <c r="Q285" s="131">
        <f t="shared" si="148"/>
        <v>35697.941800000001</v>
      </c>
      <c r="S285" s="2">
        <v>1</v>
      </c>
      <c r="Z285" s="1">
        <f t="shared" si="149"/>
        <v>-4738</v>
      </c>
      <c r="AA285" s="1">
        <f t="shared" si="150"/>
        <v>7.4286673751411507E-3</v>
      </c>
      <c r="AB285" s="1">
        <f t="shared" si="151"/>
        <v>1.938097609130289E-2</v>
      </c>
      <c r="AC285" s="1">
        <f t="shared" si="152"/>
        <v>-1.2329643468441728E-2</v>
      </c>
      <c r="AD285" s="1">
        <f t="shared" si="153"/>
        <v>-1.8866737613999415E-4</v>
      </c>
      <c r="AE285" s="1">
        <f t="shared" si="154"/>
        <v>3.5595378819550034E-8</v>
      </c>
      <c r="AF285" s="1">
        <f t="shared" si="155"/>
        <v>-1.2329643468441728E-2</v>
      </c>
      <c r="AG285" s="2"/>
      <c r="AH285" s="1">
        <f t="shared" si="156"/>
        <v>-1.2140976092301733E-2</v>
      </c>
      <c r="AI285" s="1">
        <f t="shared" si="157"/>
        <v>0.46095449476971906</v>
      </c>
      <c r="AJ285" s="1">
        <f t="shared" si="158"/>
        <v>-0.98184979032589748</v>
      </c>
      <c r="AK285" s="1">
        <f t="shared" si="159"/>
        <v>-0.15614578893191791</v>
      </c>
      <c r="AL285" s="1">
        <f t="shared" si="160"/>
        <v>-2.8596388413018063</v>
      </c>
      <c r="AM285" s="1">
        <f t="shared" si="161"/>
        <v>-7.0463056928609991</v>
      </c>
      <c r="AN285" s="1">
        <f t="shared" si="163"/>
        <v>3.6647144017858309</v>
      </c>
      <c r="AO285" s="1">
        <f t="shared" si="163"/>
        <v>3.6697814344187107</v>
      </c>
      <c r="AP285" s="1">
        <f t="shared" si="163"/>
        <v>3.6593595185207666</v>
      </c>
      <c r="AQ285" s="1">
        <f t="shared" si="163"/>
        <v>3.6808647568044774</v>
      </c>
      <c r="AR285" s="1">
        <f t="shared" si="163"/>
        <v>3.6367746652263659</v>
      </c>
      <c r="AS285" s="1">
        <f t="shared" si="163"/>
        <v>3.7284597012485303</v>
      </c>
      <c r="AT285" s="1">
        <f t="shared" si="163"/>
        <v>3.5426406472336853</v>
      </c>
      <c r="AU285" s="1">
        <f t="shared" si="162"/>
        <v>3.9475449921832153</v>
      </c>
    </row>
    <row r="286" spans="1:47" x14ac:dyDescent="0.2">
      <c r="A286" s="38" t="s">
        <v>177</v>
      </c>
      <c r="B286" s="44" t="s">
        <v>102</v>
      </c>
      <c r="C286" s="63">
        <v>50731.339099999997</v>
      </c>
      <c r="D286" s="38" t="s">
        <v>82</v>
      </c>
      <c r="E286" s="64">
        <f t="shared" si="145"/>
        <v>-4724.9952010330899</v>
      </c>
      <c r="F286" s="1">
        <f t="shared" si="164"/>
        <v>-4725</v>
      </c>
      <c r="G286" s="1">
        <f t="shared" si="146"/>
        <v>5.4999999993015081E-3</v>
      </c>
      <c r="I286" s="1">
        <f>G286</f>
        <v>5.4999999993015081E-3</v>
      </c>
      <c r="O286" s="1">
        <f t="shared" ca="1" si="139"/>
        <v>4.4515772839863075E-3</v>
      </c>
      <c r="P286" s="1">
        <f t="shared" si="147"/>
        <v>1.9527565966451818E-2</v>
      </c>
      <c r="Q286" s="131">
        <f t="shared" si="148"/>
        <v>35712.839099999997</v>
      </c>
      <c r="S286" s="2">
        <v>0.1</v>
      </c>
      <c r="Z286" s="1">
        <f t="shared" si="149"/>
        <v>-4725</v>
      </c>
      <c r="AA286" s="1">
        <f t="shared" si="150"/>
        <v>7.4160295829896767E-3</v>
      </c>
      <c r="AB286" s="1">
        <f t="shared" si="151"/>
        <v>1.7611536382763651E-2</v>
      </c>
      <c r="AC286" s="1">
        <f t="shared" si="152"/>
        <v>-1.402756596715031E-2</v>
      </c>
      <c r="AD286" s="1">
        <f t="shared" si="153"/>
        <v>-1.9160295836881686E-3</v>
      </c>
      <c r="AE286" s="1">
        <f t="shared" si="154"/>
        <v>3.6711693655682572E-7</v>
      </c>
      <c r="AF286" s="1">
        <f t="shared" si="155"/>
        <v>-1.402756596715031E-2</v>
      </c>
      <c r="AG286" s="2"/>
      <c r="AH286" s="1">
        <f t="shared" si="156"/>
        <v>-1.2111536383462141E-2</v>
      </c>
      <c r="AI286" s="1">
        <f t="shared" si="157"/>
        <v>0.46139371883926228</v>
      </c>
      <c r="AJ286" s="1">
        <f t="shared" si="158"/>
        <v>-0.98131501155322076</v>
      </c>
      <c r="AK286" s="1">
        <f t="shared" si="159"/>
        <v>-0.1576541721754936</v>
      </c>
      <c r="AL286" s="1">
        <f t="shared" si="160"/>
        <v>-2.856839454194434</v>
      </c>
      <c r="AM286" s="1">
        <f t="shared" si="161"/>
        <v>-6.9761029614455206</v>
      </c>
      <c r="AN286" s="1">
        <f t="shared" si="163"/>
        <v>3.6697385107110536</v>
      </c>
      <c r="AO286" s="1">
        <f t="shared" si="163"/>
        <v>3.6747473416048302</v>
      </c>
      <c r="AP286" s="1">
        <f t="shared" si="163"/>
        <v>3.6644151588927065</v>
      </c>
      <c r="AQ286" s="1">
        <f t="shared" si="163"/>
        <v>3.6857978575199146</v>
      </c>
      <c r="AR286" s="1">
        <f t="shared" si="163"/>
        <v>3.6418335163464226</v>
      </c>
      <c r="AS286" s="1">
        <f t="shared" si="163"/>
        <v>3.7335374990732682</v>
      </c>
      <c r="AT286" s="1">
        <f t="shared" si="163"/>
        <v>3.5471932026566373</v>
      </c>
      <c r="AU286" s="1">
        <f t="shared" si="162"/>
        <v>3.9549727037386448</v>
      </c>
    </row>
    <row r="287" spans="1:47" x14ac:dyDescent="0.2">
      <c r="A287" s="38" t="s">
        <v>182</v>
      </c>
      <c r="B287" s="44" t="s">
        <v>102</v>
      </c>
      <c r="C287" s="63">
        <v>51077.423999999999</v>
      </c>
      <c r="D287" s="38" t="s">
        <v>82</v>
      </c>
      <c r="E287" s="64">
        <f t="shared" si="145"/>
        <v>-4423.0224766159445</v>
      </c>
      <c r="F287" s="1">
        <f t="shared" si="164"/>
        <v>-4423</v>
      </c>
      <c r="G287" s="1">
        <f t="shared" si="146"/>
        <v>-2.5760000004083849E-2</v>
      </c>
      <c r="I287" s="1">
        <f>G287</f>
        <v>-2.5760000004083849E-2</v>
      </c>
      <c r="O287" s="1">
        <f t="shared" ca="1" si="139"/>
        <v>4.5602446801426659E-3</v>
      </c>
      <c r="P287" s="1">
        <f t="shared" si="147"/>
        <v>1.8492533784194173E-2</v>
      </c>
      <c r="Q287" s="131">
        <f t="shared" si="148"/>
        <v>36058.923999999999</v>
      </c>
      <c r="S287" s="2">
        <v>0.1</v>
      </c>
      <c r="Z287" s="1">
        <f t="shared" si="149"/>
        <v>-4423</v>
      </c>
      <c r="AA287" s="1">
        <f t="shared" si="150"/>
        <v>7.1602837777838824E-3</v>
      </c>
      <c r="AB287" s="1">
        <f t="shared" si="151"/>
        <v>-1.4427749997673558E-2</v>
      </c>
      <c r="AC287" s="1">
        <f t="shared" si="152"/>
        <v>-4.4252533788278023E-2</v>
      </c>
      <c r="AD287" s="1">
        <f t="shared" si="153"/>
        <v>-3.2920283781867732E-2</v>
      </c>
      <c r="AE287" s="1">
        <f t="shared" si="154"/>
        <v>1.0837450842787038E-4</v>
      </c>
      <c r="AF287" s="1">
        <f t="shared" si="155"/>
        <v>-4.4252533788278023E-2</v>
      </c>
      <c r="AG287" s="2"/>
      <c r="AH287" s="1">
        <f t="shared" si="156"/>
        <v>-1.1332250006410291E-2</v>
      </c>
      <c r="AI287" s="1">
        <f t="shared" si="157"/>
        <v>0.47310102023857492</v>
      </c>
      <c r="AJ287" s="1">
        <f t="shared" si="158"/>
        <v>-0.96630629671425028</v>
      </c>
      <c r="AK287" s="1">
        <f t="shared" si="159"/>
        <v>-0.19320721838613886</v>
      </c>
      <c r="AL287" s="1">
        <f t="shared" si="160"/>
        <v>-2.7901295811086118</v>
      </c>
      <c r="AM287" s="1">
        <f t="shared" si="161"/>
        <v>-5.631800121586207</v>
      </c>
      <c r="AN287" s="1">
        <f t="shared" si="163"/>
        <v>3.7879638029426221</v>
      </c>
      <c r="AO287" s="1">
        <f t="shared" si="163"/>
        <v>3.7914280161960101</v>
      </c>
      <c r="AP287" s="1">
        <f t="shared" si="163"/>
        <v>3.783697648936196</v>
      </c>
      <c r="AQ287" s="1">
        <f t="shared" si="163"/>
        <v>3.8010108158914973</v>
      </c>
      <c r="AR287" s="1">
        <f t="shared" si="163"/>
        <v>3.7625414932589565</v>
      </c>
      <c r="AS287" s="1">
        <f t="shared" si="163"/>
        <v>3.8496440691332312</v>
      </c>
      <c r="AT287" s="1">
        <f t="shared" si="163"/>
        <v>3.6595984987343115</v>
      </c>
      <c r="AU287" s="1">
        <f t="shared" si="162"/>
        <v>4.1275241567955492</v>
      </c>
    </row>
    <row r="288" spans="1:47" x14ac:dyDescent="0.2">
      <c r="A288" s="64" t="s">
        <v>183</v>
      </c>
      <c r="B288" s="75" t="s">
        <v>102</v>
      </c>
      <c r="C288" s="76">
        <v>51077.457999999999</v>
      </c>
      <c r="D288" s="76">
        <v>8.0000000000000004E-4</v>
      </c>
      <c r="E288" s="64">
        <f t="shared" si="145"/>
        <v>-4422.9928102750264</v>
      </c>
      <c r="F288" s="1">
        <f t="shared" si="164"/>
        <v>-4423</v>
      </c>
      <c r="G288" s="1">
        <f t="shared" si="146"/>
        <v>8.2399999955669045E-3</v>
      </c>
      <c r="J288" s="1">
        <f>G288</f>
        <v>8.2399999955669045E-3</v>
      </c>
      <c r="O288" s="1">
        <f t="shared" ca="1" si="139"/>
        <v>4.5602446801426659E-3</v>
      </c>
      <c r="P288" s="1">
        <f t="shared" si="147"/>
        <v>1.8492533784194173E-2</v>
      </c>
      <c r="Q288" s="131">
        <f t="shared" si="148"/>
        <v>36058.957999999999</v>
      </c>
      <c r="S288" s="2">
        <v>1</v>
      </c>
      <c r="Z288" s="1">
        <f t="shared" si="149"/>
        <v>-4423</v>
      </c>
      <c r="AA288" s="1">
        <f t="shared" si="150"/>
        <v>7.1602837777838824E-3</v>
      </c>
      <c r="AB288" s="1">
        <f t="shared" si="151"/>
        <v>1.9572250001977196E-2</v>
      </c>
      <c r="AC288" s="1">
        <f t="shared" si="152"/>
        <v>-1.0252533788627269E-2</v>
      </c>
      <c r="AD288" s="1">
        <f t="shared" si="153"/>
        <v>1.0797162177830222E-3</v>
      </c>
      <c r="AE288" s="1">
        <f t="shared" si="154"/>
        <v>1.1657871109436745E-6</v>
      </c>
      <c r="AF288" s="1">
        <f t="shared" si="155"/>
        <v>-1.0252533788627269E-2</v>
      </c>
      <c r="AG288" s="2"/>
      <c r="AH288" s="1">
        <f t="shared" si="156"/>
        <v>-1.1332250006410291E-2</v>
      </c>
      <c r="AI288" s="1">
        <f t="shared" si="157"/>
        <v>0.47310102023857492</v>
      </c>
      <c r="AJ288" s="1">
        <f t="shared" si="158"/>
        <v>-0.96630629671425028</v>
      </c>
      <c r="AK288" s="1">
        <f t="shared" si="159"/>
        <v>-0.19320721838613886</v>
      </c>
      <c r="AL288" s="1">
        <f t="shared" si="160"/>
        <v>-2.7901295811086118</v>
      </c>
      <c r="AM288" s="1">
        <f t="shared" si="161"/>
        <v>-5.631800121586207</v>
      </c>
      <c r="AN288" s="1">
        <f t="shared" si="163"/>
        <v>3.7879638029426221</v>
      </c>
      <c r="AO288" s="1">
        <f t="shared" si="163"/>
        <v>3.7914280161960101</v>
      </c>
      <c r="AP288" s="1">
        <f t="shared" si="163"/>
        <v>3.783697648936196</v>
      </c>
      <c r="AQ288" s="1">
        <f t="shared" si="163"/>
        <v>3.8010108158914973</v>
      </c>
      <c r="AR288" s="1">
        <f t="shared" si="163"/>
        <v>3.7625414932589565</v>
      </c>
      <c r="AS288" s="1">
        <f t="shared" si="163"/>
        <v>3.8496440691332312</v>
      </c>
      <c r="AT288" s="1">
        <f t="shared" si="163"/>
        <v>3.6595984987343115</v>
      </c>
      <c r="AU288" s="1">
        <f t="shared" si="162"/>
        <v>4.1275241567955492</v>
      </c>
    </row>
    <row r="289" spans="1:47" x14ac:dyDescent="0.2">
      <c r="A289" s="38" t="s">
        <v>184</v>
      </c>
      <c r="B289" s="44" t="s">
        <v>102</v>
      </c>
      <c r="C289" s="63">
        <v>51391.451000000001</v>
      </c>
      <c r="D289" s="38" t="s">
        <v>82</v>
      </c>
      <c r="E289" s="64">
        <f t="shared" si="145"/>
        <v>-4149.0215342733491</v>
      </c>
      <c r="F289" s="1">
        <f t="shared" si="164"/>
        <v>-4149</v>
      </c>
      <c r="G289" s="1">
        <f t="shared" si="146"/>
        <v>-2.4680000002263114E-2</v>
      </c>
      <c r="I289" s="1">
        <f>G289</f>
        <v>-2.4680000002263114E-2</v>
      </c>
      <c r="O289" s="1">
        <f t="shared" ca="1" si="139"/>
        <v>4.6588369534765802E-3</v>
      </c>
      <c r="P289" s="1">
        <f t="shared" si="147"/>
        <v>1.7458004860837727E-2</v>
      </c>
      <c r="Q289" s="131">
        <f t="shared" si="148"/>
        <v>36372.951000000001</v>
      </c>
      <c r="S289" s="2">
        <v>0.1</v>
      </c>
      <c r="Z289" s="1">
        <f t="shared" si="149"/>
        <v>-4149</v>
      </c>
      <c r="AA289" s="1">
        <f t="shared" si="150"/>
        <v>6.9939199175063759E-3</v>
      </c>
      <c r="AB289" s="1">
        <f t="shared" si="151"/>
        <v>-1.4215915058931763E-2</v>
      </c>
      <c r="AC289" s="1">
        <f t="shared" si="152"/>
        <v>-4.2138004863100841E-2</v>
      </c>
      <c r="AD289" s="1">
        <f t="shared" si="153"/>
        <v>-3.1673919919769492E-2</v>
      </c>
      <c r="AE289" s="1">
        <f t="shared" si="154"/>
        <v>1.0032372030839706E-4</v>
      </c>
      <c r="AF289" s="1">
        <f t="shared" si="155"/>
        <v>-4.2138004863100841E-2</v>
      </c>
      <c r="AG289" s="2"/>
      <c r="AH289" s="1">
        <f t="shared" si="156"/>
        <v>-1.0464084943331351E-2</v>
      </c>
      <c r="AI289" s="1">
        <f t="shared" si="157"/>
        <v>0.4864889453225828</v>
      </c>
      <c r="AJ289" s="1">
        <f t="shared" si="158"/>
        <v>-0.94793293315557603</v>
      </c>
      <c r="AK289" s="1">
        <f t="shared" si="159"/>
        <v>-0.22640221031214883</v>
      </c>
      <c r="AL289" s="1">
        <f t="shared" si="160"/>
        <v>-2.7263398562140688</v>
      </c>
      <c r="AM289" s="1">
        <f t="shared" si="161"/>
        <v>-4.7469347116030001</v>
      </c>
      <c r="AN289" s="1">
        <f t="shared" si="163"/>
        <v>3.8980527291392768</v>
      </c>
      <c r="AO289" s="1">
        <f t="shared" si="163"/>
        <v>3.9001144193640958</v>
      </c>
      <c r="AP289" s="1">
        <f t="shared" si="163"/>
        <v>3.8950652891206992</v>
      </c>
      <c r="AQ289" s="1">
        <f t="shared" si="163"/>
        <v>3.907473935639187</v>
      </c>
      <c r="AR289" s="1">
        <f t="shared" si="163"/>
        <v>3.8772326253615681</v>
      </c>
      <c r="AS289" s="1">
        <f t="shared" si="163"/>
        <v>3.952551715767286</v>
      </c>
      <c r="AT289" s="1">
        <f t="shared" si="163"/>
        <v>3.7735666304552105</v>
      </c>
      <c r="AU289" s="1">
        <f t="shared" si="162"/>
        <v>4.2840774618869126</v>
      </c>
    </row>
    <row r="290" spans="1:47" x14ac:dyDescent="0.2">
      <c r="A290" s="66" t="s">
        <v>185</v>
      </c>
      <c r="B290" s="67" t="s">
        <v>102</v>
      </c>
      <c r="C290" s="68">
        <v>51421.283000000003</v>
      </c>
      <c r="D290" s="66" t="s">
        <v>186</v>
      </c>
      <c r="E290" s="64">
        <f t="shared" si="145"/>
        <v>-4122.9919377355836</v>
      </c>
      <c r="F290" s="1">
        <f t="shared" si="164"/>
        <v>-4123</v>
      </c>
      <c r="G290" s="1">
        <f t="shared" si="146"/>
        <v>9.2399999994086102E-3</v>
      </c>
      <c r="K290" s="1">
        <f>G290</f>
        <v>9.2399999994086102E-3</v>
      </c>
      <c r="O290" s="1">
        <f t="shared" ca="1" si="139"/>
        <v>4.6681924246688494E-3</v>
      </c>
      <c r="P290" s="1">
        <f t="shared" si="147"/>
        <v>1.7355120045622625E-2</v>
      </c>
      <c r="Q290" s="131">
        <f t="shared" si="148"/>
        <v>36402.783000000003</v>
      </c>
      <c r="S290" s="2">
        <v>1</v>
      </c>
      <c r="Z290" s="1">
        <f t="shared" si="149"/>
        <v>-4123</v>
      </c>
      <c r="AA290" s="1">
        <f t="shared" si="150"/>
        <v>6.9815397185685364E-3</v>
      </c>
      <c r="AB290" s="1">
        <f t="shared" si="151"/>
        <v>1.9613580326462699E-2</v>
      </c>
      <c r="AC290" s="1">
        <f t="shared" si="152"/>
        <v>-8.1151200462140152E-3</v>
      </c>
      <c r="AD290" s="1">
        <f t="shared" si="153"/>
        <v>2.2584602808400737E-3</v>
      </c>
      <c r="AE290" s="1">
        <f t="shared" si="154"/>
        <v>5.1006428401322247E-6</v>
      </c>
      <c r="AF290" s="1">
        <f t="shared" si="155"/>
        <v>-8.1151200462140152E-3</v>
      </c>
      <c r="AG290" s="2"/>
      <c r="AH290" s="1">
        <f t="shared" si="156"/>
        <v>-1.0373580327054089E-2</v>
      </c>
      <c r="AI290" s="1">
        <f t="shared" si="157"/>
        <v>0.48791229271097547</v>
      </c>
      <c r="AJ290" s="1">
        <f t="shared" si="158"/>
        <v>-0.94592637717819594</v>
      </c>
      <c r="AK290" s="1">
        <f t="shared" si="159"/>
        <v>-0.22960344978595185</v>
      </c>
      <c r="AL290" s="1">
        <f t="shared" si="160"/>
        <v>-2.7200972022712366</v>
      </c>
      <c r="AM290" s="1">
        <f t="shared" si="161"/>
        <v>-4.6745515562878914</v>
      </c>
      <c r="AN290" s="1">
        <f t="shared" si="163"/>
        <v>3.9086580512164639</v>
      </c>
      <c r="AO290" s="1">
        <f t="shared" si="163"/>
        <v>3.9106001674932109</v>
      </c>
      <c r="AP290" s="1">
        <f t="shared" si="163"/>
        <v>3.9057955526657104</v>
      </c>
      <c r="AQ290" s="1">
        <f t="shared" si="163"/>
        <v>3.917722766067572</v>
      </c>
      <c r="AR290" s="1">
        <f t="shared" si="163"/>
        <v>3.8883603434920135</v>
      </c>
      <c r="AS290" s="1">
        <f t="shared" si="163"/>
        <v>3.9622445777576649</v>
      </c>
      <c r="AT290" s="1">
        <f t="shared" si="163"/>
        <v>3.7850158820797328</v>
      </c>
      <c r="AU290" s="1">
        <f t="shared" si="162"/>
        <v>4.2989328849977717</v>
      </c>
    </row>
    <row r="291" spans="1:47" x14ac:dyDescent="0.2">
      <c r="A291" s="38" t="s">
        <v>184</v>
      </c>
      <c r="B291" s="44" t="s">
        <v>102</v>
      </c>
      <c r="C291" s="63">
        <v>51430.445</v>
      </c>
      <c r="D291" s="38" t="s">
        <v>82</v>
      </c>
      <c r="E291" s="64">
        <f t="shared" si="145"/>
        <v>-4114.9977313974605</v>
      </c>
      <c r="F291" s="1">
        <f t="shared" si="164"/>
        <v>-4115</v>
      </c>
      <c r="G291" s="1">
        <f t="shared" si="146"/>
        <v>2.599999999802094E-3</v>
      </c>
      <c r="I291" s="1">
        <f>G291</f>
        <v>2.599999999802094E-3</v>
      </c>
      <c r="O291" s="1">
        <f t="shared" ca="1" si="139"/>
        <v>4.6710710311895472E-3</v>
      </c>
      <c r="P291" s="1">
        <f t="shared" si="147"/>
        <v>1.7323298659955477E-2</v>
      </c>
      <c r="Q291" s="131">
        <f t="shared" si="148"/>
        <v>36411.945</v>
      </c>
      <c r="S291" s="2">
        <v>0.1</v>
      </c>
      <c r="Z291" s="1">
        <f t="shared" si="149"/>
        <v>-4115</v>
      </c>
      <c r="AA291" s="1">
        <f t="shared" si="150"/>
        <v>6.9778524688614892E-3</v>
      </c>
      <c r="AB291" s="1">
        <f t="shared" si="151"/>
        <v>1.2945446190896081E-2</v>
      </c>
      <c r="AC291" s="1">
        <f t="shared" si="152"/>
        <v>-1.4723298660153383E-2</v>
      </c>
      <c r="AD291" s="1">
        <f t="shared" si="153"/>
        <v>-4.3778524690593953E-3</v>
      </c>
      <c r="AE291" s="1">
        <f t="shared" si="154"/>
        <v>1.9165592240849446E-6</v>
      </c>
      <c r="AF291" s="1">
        <f t="shared" si="155"/>
        <v>-1.4723298660153383E-2</v>
      </c>
      <c r="AG291" s="2"/>
      <c r="AH291" s="1">
        <f t="shared" si="156"/>
        <v>-1.0345446191093987E-2</v>
      </c>
      <c r="AI291" s="1">
        <f t="shared" si="157"/>
        <v>0.48835592351160773</v>
      </c>
      <c r="AJ291" s="1">
        <f t="shared" si="158"/>
        <v>-0.94529920668362011</v>
      </c>
      <c r="AK291" s="1">
        <f t="shared" si="159"/>
        <v>-0.23059033610383595</v>
      </c>
      <c r="AL291" s="1">
        <f t="shared" si="160"/>
        <v>-2.7181691855234629</v>
      </c>
      <c r="AM291" s="1">
        <f t="shared" si="161"/>
        <v>-4.6526214014547786</v>
      </c>
      <c r="AN291" s="1">
        <f t="shared" ref="AN291:AT300" si="165">$AU291+$AB$7*SIN(AO291)</f>
        <v>3.9119271832243205</v>
      </c>
      <c r="AO291" s="1">
        <f t="shared" si="165"/>
        <v>3.9138331565833324</v>
      </c>
      <c r="AP291" s="1">
        <f t="shared" si="165"/>
        <v>3.9091030329708438</v>
      </c>
      <c r="AQ291" s="1">
        <f t="shared" si="165"/>
        <v>3.9208823311408314</v>
      </c>
      <c r="AR291" s="1">
        <f t="shared" si="165"/>
        <v>3.8917925173393666</v>
      </c>
      <c r="AS291" s="1">
        <f t="shared" si="165"/>
        <v>3.9652256428722468</v>
      </c>
      <c r="AT291" s="1">
        <f t="shared" si="165"/>
        <v>3.7885615109119137</v>
      </c>
      <c r="AU291" s="1">
        <f t="shared" si="162"/>
        <v>4.3035037844164972</v>
      </c>
    </row>
    <row r="292" spans="1:47" x14ac:dyDescent="0.2">
      <c r="A292" s="64" t="s">
        <v>187</v>
      </c>
      <c r="B292" s="75" t="s">
        <v>102</v>
      </c>
      <c r="C292" s="76">
        <v>51469.417999999998</v>
      </c>
      <c r="D292" s="76">
        <v>2E-3</v>
      </c>
      <c r="E292" s="64">
        <f t="shared" si="145"/>
        <v>-4080.9922518497865</v>
      </c>
      <c r="F292" s="1">
        <f t="shared" si="164"/>
        <v>-4081</v>
      </c>
      <c r="G292" s="1">
        <f t="shared" si="146"/>
        <v>8.8799999939510599E-3</v>
      </c>
      <c r="J292" s="1">
        <f>G292</f>
        <v>8.8799999939510599E-3</v>
      </c>
      <c r="O292" s="1">
        <f t="shared" ca="1" si="139"/>
        <v>4.6833051089025151E-3</v>
      </c>
      <c r="P292" s="1">
        <f t="shared" si="147"/>
        <v>1.7187194043772745E-2</v>
      </c>
      <c r="Q292" s="131">
        <f t="shared" si="148"/>
        <v>36450.917999999998</v>
      </c>
      <c r="S292" s="2">
        <v>1</v>
      </c>
      <c r="Z292" s="1">
        <f t="shared" si="149"/>
        <v>-4081</v>
      </c>
      <c r="AA292" s="1">
        <f t="shared" si="150"/>
        <v>6.9628265110595472E-3</v>
      </c>
      <c r="AB292" s="1">
        <f t="shared" si="151"/>
        <v>1.9104367526664258E-2</v>
      </c>
      <c r="AC292" s="1">
        <f t="shared" si="152"/>
        <v>-8.3071940498216854E-3</v>
      </c>
      <c r="AD292" s="1">
        <f t="shared" si="153"/>
        <v>1.9171734828915127E-3</v>
      </c>
      <c r="AE292" s="1">
        <f t="shared" si="154"/>
        <v>3.6755541635023734E-6</v>
      </c>
      <c r="AF292" s="1">
        <f t="shared" si="155"/>
        <v>-8.3071940498216854E-3</v>
      </c>
      <c r="AG292" s="2"/>
      <c r="AH292" s="1">
        <f t="shared" si="156"/>
        <v>-1.0224367532713198E-2</v>
      </c>
      <c r="AI292" s="1">
        <f t="shared" si="157"/>
        <v>0.49027160257778402</v>
      </c>
      <c r="AJ292" s="1">
        <f t="shared" si="158"/>
        <v>-0.9425816856294511</v>
      </c>
      <c r="AK292" s="1">
        <f t="shared" si="159"/>
        <v>-0.23479464425646354</v>
      </c>
      <c r="AL292" s="1">
        <f t="shared" si="160"/>
        <v>-2.709936568110983</v>
      </c>
      <c r="AM292" s="1">
        <f t="shared" si="161"/>
        <v>-4.5611511159062532</v>
      </c>
      <c r="AN292" s="1">
        <f t="shared" si="165"/>
        <v>3.9258527941217571</v>
      </c>
      <c r="AO292" s="1">
        <f t="shared" si="165"/>
        <v>3.9276087226477627</v>
      </c>
      <c r="AP292" s="1">
        <f t="shared" si="165"/>
        <v>3.9231908781119746</v>
      </c>
      <c r="AQ292" s="1">
        <f t="shared" si="165"/>
        <v>3.9343435427409772</v>
      </c>
      <c r="AR292" s="1">
        <f t="shared" si="165"/>
        <v>3.9064222856378916</v>
      </c>
      <c r="AS292" s="1">
        <f t="shared" si="165"/>
        <v>3.9778896140954454</v>
      </c>
      <c r="AT292" s="1">
        <f t="shared" si="165"/>
        <v>3.803750715205986</v>
      </c>
      <c r="AU292" s="1">
        <f t="shared" si="162"/>
        <v>4.3229301069460835</v>
      </c>
    </row>
    <row r="293" spans="1:47" x14ac:dyDescent="0.2">
      <c r="A293" s="38" t="s">
        <v>188</v>
      </c>
      <c r="B293" s="44" t="s">
        <v>102</v>
      </c>
      <c r="C293" s="63">
        <v>51783.455999999998</v>
      </c>
      <c r="D293" s="38" t="s">
        <v>82</v>
      </c>
      <c r="E293" s="64">
        <f t="shared" si="145"/>
        <v>-3806.9817115733654</v>
      </c>
      <c r="F293" s="1">
        <f t="shared" si="164"/>
        <v>-3807</v>
      </c>
      <c r="G293" s="1">
        <f t="shared" si="146"/>
        <v>2.0959999994374812E-2</v>
      </c>
      <c r="I293" s="1">
        <f>G293</f>
        <v>2.0959999994374812E-2</v>
      </c>
      <c r="O293" s="1">
        <f t="shared" ca="1" si="139"/>
        <v>4.7818973822364285E-3</v>
      </c>
      <c r="P293" s="1">
        <f t="shared" si="147"/>
        <v>1.6039306382546685E-2</v>
      </c>
      <c r="Q293" s="131">
        <f t="shared" si="148"/>
        <v>36764.955999999998</v>
      </c>
      <c r="S293" s="2">
        <v>0.1</v>
      </c>
      <c r="Z293" s="1">
        <f t="shared" si="149"/>
        <v>-3807</v>
      </c>
      <c r="AA293" s="1">
        <f t="shared" si="150"/>
        <v>6.8810920609533276E-3</v>
      </c>
      <c r="AB293" s="1">
        <f t="shared" si="151"/>
        <v>3.0118214315968169E-2</v>
      </c>
      <c r="AC293" s="1">
        <f t="shared" si="152"/>
        <v>4.9206936118281266E-3</v>
      </c>
      <c r="AD293" s="1">
        <f t="shared" si="153"/>
        <v>1.4078907933421484E-2</v>
      </c>
      <c r="AE293" s="1">
        <f t="shared" si="154"/>
        <v>1.9821564859775841E-5</v>
      </c>
      <c r="AF293" s="1">
        <f t="shared" si="155"/>
        <v>4.9206936118281266E-3</v>
      </c>
      <c r="AG293" s="2"/>
      <c r="AH293" s="1">
        <f t="shared" si="156"/>
        <v>-9.1582143215933574E-3</v>
      </c>
      <c r="AI293" s="1">
        <f t="shared" si="157"/>
        <v>0.50763160114712136</v>
      </c>
      <c r="AJ293" s="1">
        <f t="shared" si="158"/>
        <v>-0.91737317996129764</v>
      </c>
      <c r="AK293" s="1">
        <f t="shared" si="159"/>
        <v>-0.26930451893942015</v>
      </c>
      <c r="AL293" s="1">
        <f t="shared" si="160"/>
        <v>-2.6410884445579224</v>
      </c>
      <c r="AM293" s="1">
        <f t="shared" si="161"/>
        <v>-3.9122026590532024</v>
      </c>
      <c r="AN293" s="1">
        <f t="shared" si="165"/>
        <v>4.0401170941138451</v>
      </c>
      <c r="AO293" s="1">
        <f t="shared" si="165"/>
        <v>4.040902063529356</v>
      </c>
      <c r="AP293" s="1">
        <f t="shared" si="165"/>
        <v>4.0386570315052968</v>
      </c>
      <c r="AQ293" s="1">
        <f t="shared" si="165"/>
        <v>4.0450948468674399</v>
      </c>
      <c r="AR293" s="1">
        <f t="shared" si="165"/>
        <v>4.0267706435336157</v>
      </c>
      <c r="AS293" s="1">
        <f t="shared" si="165"/>
        <v>4.0801039732597664</v>
      </c>
      <c r="AT293" s="1">
        <f t="shared" si="165"/>
        <v>3.9334305695326144</v>
      </c>
      <c r="AU293" s="1">
        <f t="shared" si="162"/>
        <v>4.479483412037446</v>
      </c>
    </row>
    <row r="294" spans="1:47" x14ac:dyDescent="0.2">
      <c r="A294" s="78" t="s">
        <v>189</v>
      </c>
      <c r="B294" s="67" t="s">
        <v>102</v>
      </c>
      <c r="C294" s="68">
        <v>52270.526100000003</v>
      </c>
      <c r="D294" s="68">
        <v>2.0000000000000001E-4</v>
      </c>
      <c r="E294" s="64">
        <f t="shared" si="145"/>
        <v>-3381.9938398715608</v>
      </c>
      <c r="F294" s="1">
        <f t="shared" si="164"/>
        <v>-3382</v>
      </c>
      <c r="G294" s="1">
        <f t="shared" si="146"/>
        <v>7.060000003548339E-3</v>
      </c>
      <c r="I294" s="1">
        <f>G294</f>
        <v>7.060000003548339E-3</v>
      </c>
      <c r="O294" s="1">
        <f t="shared" ca="1" si="139"/>
        <v>4.9348233536485216E-3</v>
      </c>
      <c r="P294" s="1">
        <f t="shared" si="147"/>
        <v>1.4079137612692283E-2</v>
      </c>
      <c r="Q294" s="131">
        <f t="shared" si="148"/>
        <v>37252.026100000003</v>
      </c>
      <c r="S294" s="2">
        <v>0.1</v>
      </c>
      <c r="Z294" s="1">
        <f t="shared" si="149"/>
        <v>-3382</v>
      </c>
      <c r="AA294" s="1">
        <f t="shared" si="150"/>
        <v>6.9051582796791945E-3</v>
      </c>
      <c r="AB294" s="1">
        <f t="shared" si="151"/>
        <v>1.4233979336561427E-2</v>
      </c>
      <c r="AC294" s="1">
        <f t="shared" si="152"/>
        <v>-7.0191376091439436E-3</v>
      </c>
      <c r="AD294" s="1">
        <f t="shared" si="153"/>
        <v>1.5484172386914449E-4</v>
      </c>
      <c r="AE294" s="1">
        <f t="shared" si="154"/>
        <v>2.3975959450768394E-9</v>
      </c>
      <c r="AF294" s="1">
        <f t="shared" si="155"/>
        <v>-7.0191376091439436E-3</v>
      </c>
      <c r="AG294" s="2"/>
      <c r="AH294" s="1">
        <f t="shared" si="156"/>
        <v>-7.1739793330130881E-3</v>
      </c>
      <c r="AI294" s="1">
        <f t="shared" si="157"/>
        <v>0.54271425591819122</v>
      </c>
      <c r="AJ294" s="1">
        <f t="shared" si="158"/>
        <v>-0.8642057604484803</v>
      </c>
      <c r="AK294" s="1">
        <f t="shared" si="159"/>
        <v>-0.32533261805371788</v>
      </c>
      <c r="AL294" s="1">
        <f t="shared" si="160"/>
        <v>-2.5232282168928353</v>
      </c>
      <c r="AM294" s="1">
        <f t="shared" si="161"/>
        <v>-3.1306150806882926</v>
      </c>
      <c r="AN294" s="1">
        <f t="shared" si="165"/>
        <v>4.2261299163600654</v>
      </c>
      <c r="AO294" s="1">
        <f t="shared" si="165"/>
        <v>4.2262364311754679</v>
      </c>
      <c r="AP294" s="1">
        <f t="shared" si="165"/>
        <v>4.2258303687924483</v>
      </c>
      <c r="AQ294" s="1">
        <f t="shared" si="165"/>
        <v>4.2273800614001287</v>
      </c>
      <c r="AR294" s="1">
        <f t="shared" si="165"/>
        <v>4.2214900173183372</v>
      </c>
      <c r="AS294" s="1">
        <f t="shared" si="165"/>
        <v>4.2442393544317731</v>
      </c>
      <c r="AT294" s="1">
        <f t="shared" si="165"/>
        <v>4.1611346195817962</v>
      </c>
      <c r="AU294" s="1">
        <f t="shared" si="162"/>
        <v>4.7223124436572625</v>
      </c>
    </row>
    <row r="295" spans="1:47" x14ac:dyDescent="0.2">
      <c r="A295" s="72" t="s">
        <v>190</v>
      </c>
      <c r="B295" s="79"/>
      <c r="C295" s="72">
        <v>52276.263099999996</v>
      </c>
      <c r="D295" s="72">
        <v>2E-3</v>
      </c>
      <c r="E295" s="64">
        <f t="shared" si="145"/>
        <v>-3376.9880811112703</v>
      </c>
      <c r="F295" s="1">
        <f t="shared" si="164"/>
        <v>-3377</v>
      </c>
      <c r="G295" s="1">
        <f t="shared" si="146"/>
        <v>1.3659999996889383E-2</v>
      </c>
      <c r="J295" s="1">
        <f>G295</f>
        <v>1.3659999996889383E-2</v>
      </c>
      <c r="O295" s="1">
        <f t="shared" ca="1" si="139"/>
        <v>4.9366224827239588E-3</v>
      </c>
      <c r="P295" s="1">
        <f t="shared" si="147"/>
        <v>1.4054776374181871E-2</v>
      </c>
      <c r="Q295" s="131">
        <f t="shared" si="148"/>
        <v>37257.763099999996</v>
      </c>
      <c r="S295" s="2">
        <v>1</v>
      </c>
      <c r="Z295" s="1">
        <f t="shared" si="149"/>
        <v>-3377</v>
      </c>
      <c r="AA295" s="1">
        <f t="shared" si="150"/>
        <v>6.9066326216601897E-3</v>
      </c>
      <c r="AB295" s="1">
        <f t="shared" si="151"/>
        <v>2.0808143749411062E-2</v>
      </c>
      <c r="AC295" s="1">
        <f t="shared" si="152"/>
        <v>-3.9477637729248838E-4</v>
      </c>
      <c r="AD295" s="1">
        <f t="shared" si="153"/>
        <v>6.7533673752291929E-3</v>
      </c>
      <c r="AE295" s="1">
        <f t="shared" si="154"/>
        <v>4.5607970904810039E-5</v>
      </c>
      <c r="AF295" s="1">
        <f t="shared" si="155"/>
        <v>-3.9477637729248838E-4</v>
      </c>
      <c r="AG295" s="2"/>
      <c r="AH295" s="1">
        <f t="shared" si="156"/>
        <v>-7.1481437525216813E-3</v>
      </c>
      <c r="AI295" s="1">
        <f t="shared" si="157"/>
        <v>0.54319816175356328</v>
      </c>
      <c r="AJ295" s="1">
        <f t="shared" si="158"/>
        <v>-0.86345720942272364</v>
      </c>
      <c r="AK295" s="1">
        <f t="shared" si="159"/>
        <v>-0.32601172476586809</v>
      </c>
      <c r="AL295" s="1">
        <f t="shared" si="160"/>
        <v>-2.5217423492356552</v>
      </c>
      <c r="AM295" s="1">
        <f t="shared" si="161"/>
        <v>-3.122609455885379</v>
      </c>
      <c r="AN295" s="1">
        <f t="shared" si="165"/>
        <v>4.228394957326933</v>
      </c>
      <c r="AO295" s="1">
        <f t="shared" si="165"/>
        <v>4.2284981263444923</v>
      </c>
      <c r="AP295" s="1">
        <f t="shared" si="165"/>
        <v>4.2281031241682712</v>
      </c>
      <c r="AQ295" s="1">
        <f t="shared" si="165"/>
        <v>4.2296170762419925</v>
      </c>
      <c r="AR295" s="1">
        <f t="shared" si="165"/>
        <v>4.2238378981165718</v>
      </c>
      <c r="AS295" s="1">
        <f t="shared" si="165"/>
        <v>4.2462530774465135</v>
      </c>
      <c r="AT295" s="1">
        <f t="shared" si="165"/>
        <v>4.1640096313030996</v>
      </c>
      <c r="AU295" s="1">
        <f t="shared" si="162"/>
        <v>4.7251692557939657</v>
      </c>
    </row>
    <row r="296" spans="1:47" x14ac:dyDescent="0.2">
      <c r="A296" s="64" t="s">
        <v>191</v>
      </c>
      <c r="B296" s="75" t="s">
        <v>102</v>
      </c>
      <c r="C296" s="76">
        <v>52512.348599999998</v>
      </c>
      <c r="D296" s="76">
        <v>8.0000000000000004E-4</v>
      </c>
      <c r="E296" s="64">
        <f t="shared" si="145"/>
        <v>-3170.9941714365518</v>
      </c>
      <c r="F296" s="1">
        <f t="shared" si="164"/>
        <v>-3171</v>
      </c>
      <c r="G296" s="1">
        <f t="shared" si="146"/>
        <v>6.6799999985960312E-3</v>
      </c>
      <c r="J296" s="1">
        <f>G296</f>
        <v>6.6799999985960312E-3</v>
      </c>
      <c r="O296" s="1">
        <f t="shared" ca="1" si="139"/>
        <v>5.0107466006319382E-3</v>
      </c>
      <c r="P296" s="1">
        <f t="shared" si="147"/>
        <v>1.3024802897963589E-2</v>
      </c>
      <c r="Q296" s="131">
        <f t="shared" si="148"/>
        <v>37493.848599999998</v>
      </c>
      <c r="S296" s="2">
        <v>1</v>
      </c>
      <c r="Z296" s="1">
        <f t="shared" si="149"/>
        <v>-3171</v>
      </c>
      <c r="AA296" s="1">
        <f t="shared" si="150"/>
        <v>6.9935312148630743E-3</v>
      </c>
      <c r="AB296" s="1">
        <f t="shared" si="151"/>
        <v>1.2711271681696546E-2</v>
      </c>
      <c r="AC296" s="1">
        <f t="shared" si="152"/>
        <v>-6.3448028993675579E-3</v>
      </c>
      <c r="AD296" s="1">
        <f t="shared" si="153"/>
        <v>-3.1353121626704304E-4</v>
      </c>
      <c r="AE296" s="1">
        <f t="shared" si="154"/>
        <v>9.8301823573891314E-8</v>
      </c>
      <c r="AF296" s="1">
        <f t="shared" si="155"/>
        <v>-6.3448028993675579E-3</v>
      </c>
      <c r="AG296" s="2"/>
      <c r="AH296" s="1">
        <f t="shared" si="156"/>
        <v>-6.0312716831005149E-3</v>
      </c>
      <c r="AI296" s="1">
        <f t="shared" si="157"/>
        <v>0.56486763603110535</v>
      </c>
      <c r="AJ296" s="1">
        <f t="shared" si="158"/>
        <v>-0.8296116122538576</v>
      </c>
      <c r="AK296" s="1">
        <f t="shared" si="159"/>
        <v>-0.35441697185233839</v>
      </c>
      <c r="AL296" s="1">
        <f t="shared" si="160"/>
        <v>-2.4580702760859579</v>
      </c>
      <c r="AM296" s="1">
        <f t="shared" si="161"/>
        <v>-2.8112023388681449</v>
      </c>
      <c r="AN296" s="1">
        <f t="shared" si="165"/>
        <v>4.3235534697462938</v>
      </c>
      <c r="AO296" s="1">
        <f t="shared" si="165"/>
        <v>4.3235738090417941</v>
      </c>
      <c r="AP296" s="1">
        <f t="shared" si="165"/>
        <v>4.3234782177336477</v>
      </c>
      <c r="AQ296" s="1">
        <f t="shared" si="165"/>
        <v>4.323927675093973</v>
      </c>
      <c r="AR296" s="1">
        <f t="shared" si="165"/>
        <v>4.3218186598095878</v>
      </c>
      <c r="AS296" s="1">
        <f t="shared" si="165"/>
        <v>4.3318109830006177</v>
      </c>
      <c r="AT296" s="1">
        <f t="shared" si="165"/>
        <v>4.2864350239518334</v>
      </c>
      <c r="AU296" s="1">
        <f t="shared" si="162"/>
        <v>4.8428699158261583</v>
      </c>
    </row>
    <row r="297" spans="1:47" x14ac:dyDescent="0.2">
      <c r="A297" s="38" t="s">
        <v>192</v>
      </c>
      <c r="B297" s="44" t="s">
        <v>102</v>
      </c>
      <c r="C297" s="63">
        <v>52520.358</v>
      </c>
      <c r="D297" s="38" t="s">
        <v>82</v>
      </c>
      <c r="E297" s="64">
        <f t="shared" si="145"/>
        <v>-3164.0056540555638</v>
      </c>
      <c r="F297" s="1">
        <f t="shared" si="164"/>
        <v>-3164</v>
      </c>
      <c r="G297" s="1">
        <f t="shared" si="146"/>
        <v>-6.4800000036484562E-3</v>
      </c>
      <c r="I297" s="1">
        <f>G297</f>
        <v>-6.4800000036484562E-3</v>
      </c>
      <c r="O297" s="1">
        <f t="shared" ref="O297:O329" ca="1" si="166">+C$11+C$12*$F297</f>
        <v>5.0132653813375486E-3</v>
      </c>
      <c r="P297" s="1">
        <f t="shared" si="147"/>
        <v>1.298890196655255E-2</v>
      </c>
      <c r="Q297" s="131">
        <f t="shared" si="148"/>
        <v>37501.858</v>
      </c>
      <c r="S297" s="2">
        <v>0.1</v>
      </c>
      <c r="Z297" s="1">
        <f t="shared" si="149"/>
        <v>-3164</v>
      </c>
      <c r="AA297" s="1">
        <f t="shared" si="150"/>
        <v>6.9974070608161019E-3</v>
      </c>
      <c r="AB297" s="1">
        <f t="shared" si="151"/>
        <v>-4.8850509791200768E-4</v>
      </c>
      <c r="AC297" s="1">
        <f t="shared" si="152"/>
        <v>-1.9468901970201007E-2</v>
      </c>
      <c r="AD297" s="1">
        <f t="shared" si="153"/>
        <v>-1.3477407064464559E-2</v>
      </c>
      <c r="AE297" s="1">
        <f t="shared" si="154"/>
        <v>1.8164050118127921E-5</v>
      </c>
      <c r="AF297" s="1">
        <f t="shared" si="155"/>
        <v>-1.9468901970201007E-2</v>
      </c>
      <c r="AG297" s="2"/>
      <c r="AH297" s="1">
        <f t="shared" si="156"/>
        <v>-5.9914949057364485E-3</v>
      </c>
      <c r="AI297" s="1">
        <f t="shared" si="157"/>
        <v>0.56566762745689081</v>
      </c>
      <c r="AJ297" s="1">
        <f t="shared" si="158"/>
        <v>-0.82835095677271608</v>
      </c>
      <c r="AK297" s="1">
        <f t="shared" si="159"/>
        <v>-0.35539689682271242</v>
      </c>
      <c r="AL297" s="1">
        <f t="shared" si="160"/>
        <v>-2.4558161891418546</v>
      </c>
      <c r="AM297" s="1">
        <f t="shared" si="161"/>
        <v>-2.8012001164903015</v>
      </c>
      <c r="AN297" s="1">
        <f t="shared" si="165"/>
        <v>4.3268539519799445</v>
      </c>
      <c r="AO297" s="1">
        <f t="shared" si="165"/>
        <v>4.3268729235197547</v>
      </c>
      <c r="AP297" s="1">
        <f t="shared" si="165"/>
        <v>4.3267830355442278</v>
      </c>
      <c r="AQ297" s="1">
        <f t="shared" si="165"/>
        <v>4.3272091051202564</v>
      </c>
      <c r="AR297" s="1">
        <f t="shared" si="165"/>
        <v>4.325193480518446</v>
      </c>
      <c r="AS297" s="1">
        <f t="shared" si="165"/>
        <v>4.3348190573936272</v>
      </c>
      <c r="AT297" s="1">
        <f t="shared" si="165"/>
        <v>4.2907310528223066</v>
      </c>
      <c r="AU297" s="1">
        <f t="shared" si="162"/>
        <v>4.8468694528175433</v>
      </c>
    </row>
    <row r="298" spans="1:47" x14ac:dyDescent="0.2">
      <c r="A298" s="64" t="s">
        <v>193</v>
      </c>
      <c r="B298" s="75" t="s">
        <v>102</v>
      </c>
      <c r="C298" s="76">
        <v>52811.476199999997</v>
      </c>
      <c r="D298" s="76">
        <v>2.9999999999999997E-4</v>
      </c>
      <c r="E298" s="64">
        <f t="shared" si="145"/>
        <v>-2909.9935432081561</v>
      </c>
      <c r="F298" s="1">
        <f t="shared" si="164"/>
        <v>-2910</v>
      </c>
      <c r="G298" s="1">
        <f t="shared" si="146"/>
        <v>7.3999999949592166E-3</v>
      </c>
      <c r="K298" s="1">
        <f>G298</f>
        <v>7.3999999949592166E-3</v>
      </c>
      <c r="O298" s="1">
        <f t="shared" ca="1" si="166"/>
        <v>5.1046611383697175E-3</v>
      </c>
      <c r="P298" s="1">
        <f t="shared" si="147"/>
        <v>1.1646113040651754E-2</v>
      </c>
      <c r="Q298" s="131">
        <f t="shared" si="148"/>
        <v>37792.976199999997</v>
      </c>
      <c r="S298" s="2">
        <v>1</v>
      </c>
      <c r="Z298" s="1">
        <f t="shared" si="149"/>
        <v>-2910</v>
      </c>
      <c r="AA298" s="1">
        <f t="shared" si="150"/>
        <v>7.181575070803952E-3</v>
      </c>
      <c r="AB298" s="1">
        <f t="shared" si="151"/>
        <v>1.1864537964807019E-2</v>
      </c>
      <c r="AC298" s="1">
        <f t="shared" si="152"/>
        <v>-4.2461130456925376E-3</v>
      </c>
      <c r="AD298" s="1">
        <f t="shared" si="153"/>
        <v>2.1842492415526452E-4</v>
      </c>
      <c r="AE298" s="1">
        <f t="shared" si="154"/>
        <v>4.7709447492233055E-8</v>
      </c>
      <c r="AF298" s="1">
        <f t="shared" si="155"/>
        <v>-4.2461130456925376E-3</v>
      </c>
      <c r="AG298" s="2"/>
      <c r="AH298" s="1">
        <f t="shared" si="156"/>
        <v>-4.4645379698478021E-3</v>
      </c>
      <c r="AI298" s="1">
        <f t="shared" si="157"/>
        <v>0.59799736839544715</v>
      </c>
      <c r="AJ298" s="1">
        <f t="shared" si="158"/>
        <v>-0.77685242543607991</v>
      </c>
      <c r="AK298" s="1">
        <f t="shared" si="159"/>
        <v>-0.39159347325147542</v>
      </c>
      <c r="AL298" s="1">
        <f t="shared" si="160"/>
        <v>-2.3693101814321267</v>
      </c>
      <c r="AM298" s="1">
        <f t="shared" si="161"/>
        <v>-2.4597143559207391</v>
      </c>
      <c r="AN298" s="1">
        <f t="shared" si="165"/>
        <v>4.4499986263009594</v>
      </c>
      <c r="AO298" s="1">
        <f t="shared" si="165"/>
        <v>4.449998433435491</v>
      </c>
      <c r="AP298" s="1">
        <f t="shared" si="165"/>
        <v>4.4499997583272757</v>
      </c>
      <c r="AQ298" s="1">
        <f t="shared" si="165"/>
        <v>4.4499906570980867</v>
      </c>
      <c r="AR298" s="1">
        <f t="shared" si="165"/>
        <v>4.4500531834211801</v>
      </c>
      <c r="AS298" s="1">
        <f t="shared" si="165"/>
        <v>4.4496239146399947</v>
      </c>
      <c r="AT298" s="1">
        <f t="shared" si="165"/>
        <v>4.4525849710633283</v>
      </c>
      <c r="AU298" s="1">
        <f t="shared" si="162"/>
        <v>4.9919955093620931</v>
      </c>
    </row>
    <row r="299" spans="1:47" x14ac:dyDescent="0.2">
      <c r="A299" s="69" t="s">
        <v>194</v>
      </c>
      <c r="B299" s="80" t="s">
        <v>102</v>
      </c>
      <c r="C299" s="77">
        <v>52842.4231</v>
      </c>
      <c r="D299" s="77">
        <v>1.1000000000000001E-3</v>
      </c>
      <c r="E299" s="64">
        <f t="shared" si="145"/>
        <v>-2882.9911524500917</v>
      </c>
      <c r="F299" s="1">
        <f t="shared" si="164"/>
        <v>-2883</v>
      </c>
      <c r="G299" s="1">
        <f t="shared" si="146"/>
        <v>1.0139999998500571E-2</v>
      </c>
      <c r="K299" s="1">
        <f>G299</f>
        <v>1.0139999998500571E-2</v>
      </c>
      <c r="O299" s="1">
        <f t="shared" ca="1" si="166"/>
        <v>5.1143764353770741E-3</v>
      </c>
      <c r="P299" s="1">
        <f t="shared" si="147"/>
        <v>1.1498786631299737E-2</v>
      </c>
      <c r="Q299" s="131">
        <f t="shared" si="148"/>
        <v>37823.9231</v>
      </c>
      <c r="S299" s="2">
        <v>1</v>
      </c>
      <c r="Z299" s="1">
        <f t="shared" si="149"/>
        <v>-2883</v>
      </c>
      <c r="AA299" s="1">
        <f t="shared" si="150"/>
        <v>7.2063097391841299E-3</v>
      </c>
      <c r="AB299" s="1">
        <f t="shared" si="151"/>
        <v>1.4432476890616178E-2</v>
      </c>
      <c r="AC299" s="1">
        <f t="shared" si="152"/>
        <v>-1.3587866327991662E-3</v>
      </c>
      <c r="AD299" s="1">
        <f t="shared" si="153"/>
        <v>2.9336902593164408E-3</v>
      </c>
      <c r="AE299" s="1">
        <f t="shared" si="154"/>
        <v>8.6065385376081663E-6</v>
      </c>
      <c r="AF299" s="1">
        <f t="shared" si="155"/>
        <v>-1.3587866327991662E-3</v>
      </c>
      <c r="AG299" s="2"/>
      <c r="AH299" s="1">
        <f t="shared" si="156"/>
        <v>-4.292476892115607E-3</v>
      </c>
      <c r="AI299" s="1">
        <f t="shared" si="157"/>
        <v>0.6018511216257556</v>
      </c>
      <c r="AJ299" s="1">
        <f t="shared" si="158"/>
        <v>-0.77064933305206129</v>
      </c>
      <c r="AK299" s="1">
        <f t="shared" si="159"/>
        <v>-0.39551110573468212</v>
      </c>
      <c r="AL299" s="1">
        <f t="shared" si="160"/>
        <v>-2.3595180329942331</v>
      </c>
      <c r="AM299" s="1">
        <f t="shared" si="161"/>
        <v>-2.4256065650271927</v>
      </c>
      <c r="AN299" s="1">
        <f t="shared" si="165"/>
        <v>4.4635083361550407</v>
      </c>
      <c r="AO299" s="1">
        <f t="shared" si="165"/>
        <v>4.4635079412713168</v>
      </c>
      <c r="AP299" s="1">
        <f t="shared" si="165"/>
        <v>4.4635107978801019</v>
      </c>
      <c r="AQ299" s="1">
        <f t="shared" si="165"/>
        <v>4.4634901337519644</v>
      </c>
      <c r="AR299" s="1">
        <f t="shared" si="165"/>
        <v>4.4636396517626089</v>
      </c>
      <c r="AS299" s="1">
        <f t="shared" si="165"/>
        <v>4.462559771426835</v>
      </c>
      <c r="AT299" s="1">
        <f t="shared" si="165"/>
        <v>4.4704651481444477</v>
      </c>
      <c r="AU299" s="1">
        <f t="shared" si="162"/>
        <v>5.0074222949002927</v>
      </c>
    </row>
    <row r="300" spans="1:47" x14ac:dyDescent="0.2">
      <c r="A300" s="69" t="s">
        <v>195</v>
      </c>
      <c r="B300" s="81"/>
      <c r="C300" s="76">
        <v>52850.444900000002</v>
      </c>
      <c r="D300" s="76">
        <v>2.0000000000000001E-4</v>
      </c>
      <c r="E300" s="64">
        <f t="shared" si="145"/>
        <v>-2875.9918155800633</v>
      </c>
      <c r="F300" s="1">
        <f t="shared" si="164"/>
        <v>-2876</v>
      </c>
      <c r="G300" s="1">
        <f t="shared" si="146"/>
        <v>9.3800000031478703E-3</v>
      </c>
      <c r="J300" s="1">
        <f>G300</f>
        <v>9.3800000031478703E-3</v>
      </c>
      <c r="O300" s="1">
        <f t="shared" ca="1" si="166"/>
        <v>5.1168952160826845E-3</v>
      </c>
      <c r="P300" s="1">
        <f t="shared" si="147"/>
        <v>1.146044694102558E-2</v>
      </c>
      <c r="Q300" s="131">
        <f t="shared" si="148"/>
        <v>37831.944900000002</v>
      </c>
      <c r="S300" s="2">
        <v>1</v>
      </c>
      <c r="Z300" s="1">
        <f t="shared" si="149"/>
        <v>-2876</v>
      </c>
      <c r="AA300" s="1">
        <f t="shared" si="150"/>
        <v>7.2128896927442961E-3</v>
      </c>
      <c r="AB300" s="1">
        <f t="shared" si="151"/>
        <v>1.3627557251429154E-2</v>
      </c>
      <c r="AC300" s="1">
        <f t="shared" si="152"/>
        <v>-2.0804469378777092E-3</v>
      </c>
      <c r="AD300" s="1">
        <f t="shared" si="153"/>
        <v>2.1671103104035742E-3</v>
      </c>
      <c r="AE300" s="1">
        <f t="shared" si="154"/>
        <v>4.6963670974574757E-6</v>
      </c>
      <c r="AF300" s="1">
        <f t="shared" si="155"/>
        <v>-2.0804469378777092E-3</v>
      </c>
      <c r="AG300" s="2"/>
      <c r="AH300" s="1">
        <f t="shared" si="156"/>
        <v>-4.2475572482812834E-3</v>
      </c>
      <c r="AI300" s="1">
        <f t="shared" si="157"/>
        <v>0.60286469250191055</v>
      </c>
      <c r="AJ300" s="1">
        <f t="shared" si="158"/>
        <v>-0.76901581405394559</v>
      </c>
      <c r="AK300" s="1">
        <f t="shared" si="159"/>
        <v>-0.39652882826919134</v>
      </c>
      <c r="AL300" s="1">
        <f t="shared" si="160"/>
        <v>-2.3569586410258272</v>
      </c>
      <c r="AM300" s="1">
        <f t="shared" si="161"/>
        <v>-2.416824945409684</v>
      </c>
      <c r="AN300" s="1">
        <f t="shared" si="165"/>
        <v>4.4670250990262703</v>
      </c>
      <c r="AO300" s="1">
        <f t="shared" si="165"/>
        <v>4.4670246720753779</v>
      </c>
      <c r="AP300" s="1">
        <f t="shared" si="165"/>
        <v>4.4670278040182501</v>
      </c>
      <c r="AQ300" s="1">
        <f t="shared" si="165"/>
        <v>4.4670048302343357</v>
      </c>
      <c r="AR300" s="1">
        <f t="shared" si="165"/>
        <v>4.4671733991537588</v>
      </c>
      <c r="AS300" s="1">
        <f t="shared" si="165"/>
        <v>4.4659391604027139</v>
      </c>
      <c r="AT300" s="1">
        <f t="shared" si="165"/>
        <v>4.4751216332130515</v>
      </c>
      <c r="AU300" s="1">
        <f t="shared" si="162"/>
        <v>5.0114218318916777</v>
      </c>
    </row>
    <row r="301" spans="1:47" x14ac:dyDescent="0.2">
      <c r="A301" s="38" t="s">
        <v>196</v>
      </c>
      <c r="B301" s="44" t="s">
        <v>102</v>
      </c>
      <c r="C301" s="63">
        <v>52850.451999999997</v>
      </c>
      <c r="D301" s="38" t="s">
        <v>82</v>
      </c>
      <c r="E301" s="64">
        <f t="shared" si="145"/>
        <v>-2875.9856205500519</v>
      </c>
      <c r="F301" s="1">
        <f t="shared" si="164"/>
        <v>-2876</v>
      </c>
      <c r="G301" s="1">
        <f t="shared" si="146"/>
        <v>1.6479999998409767E-2</v>
      </c>
      <c r="I301" s="1">
        <f>G301</f>
        <v>1.6479999998409767E-2</v>
      </c>
      <c r="O301" s="1">
        <f t="shared" ca="1" si="166"/>
        <v>5.1168952160826845E-3</v>
      </c>
      <c r="P301" s="1">
        <f t="shared" si="147"/>
        <v>1.146044694102558E-2</v>
      </c>
      <c r="Q301" s="131">
        <f t="shared" si="148"/>
        <v>37831.951999999997</v>
      </c>
      <c r="S301" s="2">
        <v>0.1</v>
      </c>
      <c r="Z301" s="1">
        <f t="shared" si="149"/>
        <v>-2876</v>
      </c>
      <c r="AA301" s="1">
        <f t="shared" si="150"/>
        <v>7.2128896927442961E-3</v>
      </c>
      <c r="AB301" s="1">
        <f t="shared" si="151"/>
        <v>2.072755724669105E-2</v>
      </c>
      <c r="AC301" s="1">
        <f t="shared" si="152"/>
        <v>5.0195530573841872E-3</v>
      </c>
      <c r="AD301" s="1">
        <f t="shared" si="153"/>
        <v>9.2671103056654706E-3</v>
      </c>
      <c r="AE301" s="1">
        <f t="shared" si="154"/>
        <v>8.5879333417371178E-6</v>
      </c>
      <c r="AF301" s="1">
        <f t="shared" si="155"/>
        <v>5.0195530573841872E-3</v>
      </c>
      <c r="AG301" s="2"/>
      <c r="AH301" s="1">
        <f t="shared" si="156"/>
        <v>-4.2475572482812834E-3</v>
      </c>
      <c r="AI301" s="1">
        <f t="shared" si="157"/>
        <v>0.60286469250191055</v>
      </c>
      <c r="AJ301" s="1">
        <f t="shared" si="158"/>
        <v>-0.76901581405394559</v>
      </c>
      <c r="AK301" s="1">
        <f t="shared" si="159"/>
        <v>-0.39652882826919134</v>
      </c>
      <c r="AL301" s="1">
        <f t="shared" si="160"/>
        <v>-2.3569586410258272</v>
      </c>
      <c r="AM301" s="1">
        <f t="shared" si="161"/>
        <v>-2.416824945409684</v>
      </c>
      <c r="AN301" s="1">
        <f t="shared" ref="AN301:AT310" si="167">$AU301+$AB$7*SIN(AO301)</f>
        <v>4.4670250990262703</v>
      </c>
      <c r="AO301" s="1">
        <f t="shared" si="167"/>
        <v>4.4670246720753779</v>
      </c>
      <c r="AP301" s="1">
        <f t="shared" si="167"/>
        <v>4.4670278040182501</v>
      </c>
      <c r="AQ301" s="1">
        <f t="shared" si="167"/>
        <v>4.4670048302343357</v>
      </c>
      <c r="AR301" s="1">
        <f t="shared" si="167"/>
        <v>4.4671733991537588</v>
      </c>
      <c r="AS301" s="1">
        <f t="shared" si="167"/>
        <v>4.4659391604027139</v>
      </c>
      <c r="AT301" s="1">
        <f t="shared" si="167"/>
        <v>4.4751216332130515</v>
      </c>
      <c r="AU301" s="1">
        <f t="shared" si="162"/>
        <v>5.0114218318916777</v>
      </c>
    </row>
    <row r="302" spans="1:47" x14ac:dyDescent="0.2">
      <c r="A302" s="64" t="s">
        <v>193</v>
      </c>
      <c r="B302" s="75" t="s">
        <v>102</v>
      </c>
      <c r="C302" s="76">
        <v>52904.310700000002</v>
      </c>
      <c r="D302" s="76">
        <v>2.0000000000000001E-4</v>
      </c>
      <c r="E302" s="64">
        <f t="shared" si="145"/>
        <v>-2828.9917806784861</v>
      </c>
      <c r="F302" s="1">
        <f t="shared" si="164"/>
        <v>-2829</v>
      </c>
      <c r="G302" s="1">
        <f t="shared" si="146"/>
        <v>9.4200000021373853E-3</v>
      </c>
      <c r="K302" s="1">
        <f>G302</f>
        <v>9.4200000021373853E-3</v>
      </c>
      <c r="O302" s="1">
        <f t="shared" ca="1" si="166"/>
        <v>5.1338070293917865E-3</v>
      </c>
      <c r="P302" s="1">
        <f t="shared" si="147"/>
        <v>1.120148819472187E-2</v>
      </c>
      <c r="Q302" s="131">
        <f t="shared" si="148"/>
        <v>37885.810700000002</v>
      </c>
      <c r="S302" s="2">
        <v>1</v>
      </c>
      <c r="Z302" s="1">
        <f t="shared" si="149"/>
        <v>-2829</v>
      </c>
      <c r="AA302" s="1">
        <f t="shared" si="150"/>
        <v>7.2588690946077524E-3</v>
      </c>
      <c r="AB302" s="1">
        <f t="shared" si="151"/>
        <v>1.3362619102251502E-2</v>
      </c>
      <c r="AC302" s="1">
        <f t="shared" si="152"/>
        <v>-1.7814881925844843E-3</v>
      </c>
      <c r="AD302" s="1">
        <f t="shared" si="153"/>
        <v>2.1611309075296329E-3</v>
      </c>
      <c r="AE302" s="1">
        <f t="shared" si="154"/>
        <v>4.6704867994798548E-6</v>
      </c>
      <c r="AF302" s="1">
        <f t="shared" si="155"/>
        <v>-1.7814881925844843E-3</v>
      </c>
      <c r="AG302" s="2"/>
      <c r="AH302" s="1">
        <f t="shared" si="156"/>
        <v>-3.9426191001141172E-3</v>
      </c>
      <c r="AI302" s="1">
        <f t="shared" si="157"/>
        <v>0.60982878235474813</v>
      </c>
      <c r="AJ302" s="1">
        <f t="shared" si="158"/>
        <v>-0.75776973243670009</v>
      </c>
      <c r="AK302" s="1">
        <f t="shared" si="159"/>
        <v>-0.40338317395667528</v>
      </c>
      <c r="AL302" s="1">
        <f t="shared" si="160"/>
        <v>-2.3395469410082952</v>
      </c>
      <c r="AM302" s="1">
        <f t="shared" si="161"/>
        <v>-2.3584936985606593</v>
      </c>
      <c r="AN302" s="1">
        <f t="shared" si="167"/>
        <v>4.4907931006479149</v>
      </c>
      <c r="AO302" s="1">
        <f t="shared" si="167"/>
        <v>4.4907926094238153</v>
      </c>
      <c r="AP302" s="1">
        <f t="shared" si="167"/>
        <v>4.4907965919546422</v>
      </c>
      <c r="AQ302" s="1">
        <f t="shared" si="167"/>
        <v>4.4907643061698028</v>
      </c>
      <c r="AR302" s="1">
        <f t="shared" si="167"/>
        <v>4.4910261756449987</v>
      </c>
      <c r="AS302" s="1">
        <f t="shared" si="167"/>
        <v>4.4889108604997983</v>
      </c>
      <c r="AT302" s="1">
        <f t="shared" si="167"/>
        <v>4.506608244819434</v>
      </c>
      <c r="AU302" s="1">
        <f t="shared" si="162"/>
        <v>5.0382758659766926</v>
      </c>
    </row>
    <row r="303" spans="1:47" x14ac:dyDescent="0.2">
      <c r="A303" s="69" t="s">
        <v>195</v>
      </c>
      <c r="B303" s="81"/>
      <c r="C303" s="76">
        <v>52928.378700000001</v>
      </c>
      <c r="D303" s="76">
        <v>1.6999999999999999E-3</v>
      </c>
      <c r="E303" s="64">
        <f t="shared" si="145"/>
        <v>-2807.9915014658659</v>
      </c>
      <c r="F303" s="1">
        <f t="shared" si="164"/>
        <v>-2808</v>
      </c>
      <c r="G303" s="1">
        <f t="shared" si="146"/>
        <v>9.740000001329463E-3</v>
      </c>
      <c r="J303" s="1">
        <f>G303</f>
        <v>9.740000001329463E-3</v>
      </c>
      <c r="O303" s="1">
        <f t="shared" ca="1" si="166"/>
        <v>5.1413633715086202E-3</v>
      </c>
      <c r="P303" s="1">
        <f t="shared" si="147"/>
        <v>1.1084919495871797E-2</v>
      </c>
      <c r="Q303" s="131">
        <f t="shared" si="148"/>
        <v>37909.878700000001</v>
      </c>
      <c r="S303" s="2">
        <v>1</v>
      </c>
      <c r="Z303" s="1">
        <f t="shared" si="149"/>
        <v>-2808</v>
      </c>
      <c r="AA303" s="1">
        <f t="shared" si="150"/>
        <v>7.2804339691728212E-3</v>
      </c>
      <c r="AB303" s="1">
        <f t="shared" si="151"/>
        <v>1.3544485528028439E-2</v>
      </c>
      <c r="AC303" s="1">
        <f t="shared" si="152"/>
        <v>-1.3449194945423341E-3</v>
      </c>
      <c r="AD303" s="1">
        <f t="shared" si="153"/>
        <v>2.4595660321566418E-3</v>
      </c>
      <c r="AE303" s="1">
        <f t="shared" si="154"/>
        <v>6.0494650665387667E-6</v>
      </c>
      <c r="AF303" s="1">
        <f t="shared" si="155"/>
        <v>-1.3449194945423341E-3</v>
      </c>
      <c r="AG303" s="2"/>
      <c r="AH303" s="1">
        <f t="shared" si="156"/>
        <v>-3.8044855266989755E-3</v>
      </c>
      <c r="AI303" s="1">
        <f t="shared" si="157"/>
        <v>0.61303216505601976</v>
      </c>
      <c r="AJ303" s="1">
        <f t="shared" si="158"/>
        <v>-0.75258390340723291</v>
      </c>
      <c r="AK303" s="1">
        <f t="shared" si="159"/>
        <v>-0.40645720417887582</v>
      </c>
      <c r="AL303" s="1">
        <f t="shared" si="160"/>
        <v>-2.3316358363496223</v>
      </c>
      <c r="AM303" s="1">
        <f t="shared" si="161"/>
        <v>-2.332775213312908</v>
      </c>
      <c r="AN303" s="1">
        <f t="shared" si="167"/>
        <v>4.5015022043039004</v>
      </c>
      <c r="AO303" s="1">
        <f t="shared" si="167"/>
        <v>4.5015017414942511</v>
      </c>
      <c r="AP303" s="1">
        <f t="shared" si="167"/>
        <v>4.5015056811483776</v>
      </c>
      <c r="AQ303" s="1">
        <f t="shared" si="167"/>
        <v>4.5014721472713601</v>
      </c>
      <c r="AR303" s="1">
        <f t="shared" si="167"/>
        <v>4.501757751870846</v>
      </c>
      <c r="AS303" s="1">
        <f t="shared" si="167"/>
        <v>4.499337359955029</v>
      </c>
      <c r="AT303" s="1">
        <f t="shared" si="167"/>
        <v>4.5208008584313308</v>
      </c>
      <c r="AU303" s="1">
        <f t="shared" si="162"/>
        <v>5.0502744769508485</v>
      </c>
    </row>
    <row r="304" spans="1:47" x14ac:dyDescent="0.2">
      <c r="A304" s="82" t="s">
        <v>197</v>
      </c>
      <c r="B304" s="75" t="s">
        <v>102</v>
      </c>
      <c r="C304" s="76">
        <v>52976.513599999998</v>
      </c>
      <c r="D304" s="76">
        <v>5.0000000000000001E-4</v>
      </c>
      <c r="E304" s="64">
        <f t="shared" si="145"/>
        <v>-2765.9919028340105</v>
      </c>
      <c r="F304" s="1">
        <f t="shared" si="164"/>
        <v>-2766</v>
      </c>
      <c r="G304" s="1">
        <f t="shared" si="146"/>
        <v>9.2799999983981252E-3</v>
      </c>
      <c r="K304" s="1">
        <f>G304</f>
        <v>9.2799999983981252E-3</v>
      </c>
      <c r="O304" s="1">
        <f t="shared" ca="1" si="166"/>
        <v>5.1564760557422859E-3</v>
      </c>
      <c r="P304" s="1">
        <f t="shared" si="147"/>
        <v>1.085018166266772E-2</v>
      </c>
      <c r="Q304" s="131">
        <f t="shared" si="148"/>
        <v>37958.013599999998</v>
      </c>
      <c r="S304" s="2">
        <v>1</v>
      </c>
      <c r="Z304" s="1">
        <f t="shared" si="149"/>
        <v>-2766</v>
      </c>
      <c r="AA304" s="1">
        <f t="shared" si="150"/>
        <v>7.3254775602174648E-3</v>
      </c>
      <c r="AB304" s="1">
        <f t="shared" si="151"/>
        <v>1.280470410084838E-2</v>
      </c>
      <c r="AC304" s="1">
        <f t="shared" si="152"/>
        <v>-1.5701816642695945E-3</v>
      </c>
      <c r="AD304" s="1">
        <f t="shared" si="153"/>
        <v>1.9545224381806604E-3</v>
      </c>
      <c r="AE304" s="1">
        <f t="shared" si="154"/>
        <v>3.8201579613516734E-6</v>
      </c>
      <c r="AF304" s="1">
        <f t="shared" si="155"/>
        <v>-1.5701816642695945E-3</v>
      </c>
      <c r="AG304" s="2"/>
      <c r="AH304" s="1">
        <f t="shared" si="156"/>
        <v>-3.5247041024502549E-3</v>
      </c>
      <c r="AI304" s="1">
        <f t="shared" si="157"/>
        <v>0.61961601579381198</v>
      </c>
      <c r="AJ304" s="1">
        <f t="shared" si="158"/>
        <v>-0.74190124977909155</v>
      </c>
      <c r="AK304" s="1">
        <f t="shared" si="159"/>
        <v>-0.41262523998122841</v>
      </c>
      <c r="AL304" s="1">
        <f t="shared" si="160"/>
        <v>-2.3155600212850809</v>
      </c>
      <c r="AM304" s="1">
        <f t="shared" si="161"/>
        <v>-2.2819482406989664</v>
      </c>
      <c r="AN304" s="1">
        <f t="shared" si="167"/>
        <v>4.5230912999433723</v>
      </c>
      <c r="AO304" s="1">
        <f t="shared" si="167"/>
        <v>4.5230909418722502</v>
      </c>
      <c r="AP304" s="1">
        <f t="shared" si="167"/>
        <v>4.5230943326707251</v>
      </c>
      <c r="AQ304" s="1">
        <f t="shared" si="167"/>
        <v>4.5230622254941686</v>
      </c>
      <c r="AR304" s="1">
        <f t="shared" si="167"/>
        <v>4.5233664616142599</v>
      </c>
      <c r="AS304" s="1">
        <f t="shared" si="167"/>
        <v>4.5205027663382475</v>
      </c>
      <c r="AT304" s="1">
        <f t="shared" si="167"/>
        <v>4.5494144357320252</v>
      </c>
      <c r="AU304" s="1">
        <f t="shared" si="162"/>
        <v>5.0742716988991594</v>
      </c>
    </row>
    <row r="305" spans="1:47" x14ac:dyDescent="0.2">
      <c r="A305" s="82" t="s">
        <v>198</v>
      </c>
      <c r="B305" s="75" t="s">
        <v>102</v>
      </c>
      <c r="C305" s="76">
        <v>53260.741300000002</v>
      </c>
      <c r="D305" s="76">
        <v>6.9999999999999999E-4</v>
      </c>
      <c r="E305" s="64">
        <f t="shared" si="145"/>
        <v>-2517.992024989529</v>
      </c>
      <c r="F305" s="1">
        <f t="shared" si="164"/>
        <v>-2518</v>
      </c>
      <c r="G305" s="1">
        <f t="shared" si="146"/>
        <v>9.1400000019348226E-3</v>
      </c>
      <c r="K305" s="1">
        <f>G305</f>
        <v>9.1400000019348226E-3</v>
      </c>
      <c r="O305" s="1">
        <f t="shared" ca="1" si="166"/>
        <v>5.2457128578839302E-3</v>
      </c>
      <c r="P305" s="1">
        <f t="shared" si="147"/>
        <v>9.4206097702178009E-3</v>
      </c>
      <c r="Q305" s="131">
        <f t="shared" si="148"/>
        <v>38242.241300000002</v>
      </c>
      <c r="S305" s="2">
        <v>1</v>
      </c>
      <c r="Z305" s="1">
        <f t="shared" si="149"/>
        <v>-2518</v>
      </c>
      <c r="AA305" s="1">
        <f t="shared" si="150"/>
        <v>7.6450657757006508E-3</v>
      </c>
      <c r="AB305" s="1">
        <f t="shared" si="151"/>
        <v>1.0915543996451973E-2</v>
      </c>
      <c r="AC305" s="1">
        <f t="shared" si="152"/>
        <v>-2.8060976828297828E-4</v>
      </c>
      <c r="AD305" s="1">
        <f t="shared" si="153"/>
        <v>1.4949342262341719E-3</v>
      </c>
      <c r="AE305" s="1">
        <f t="shared" si="154"/>
        <v>2.234828340766362E-6</v>
      </c>
      <c r="AF305" s="1">
        <f t="shared" si="155"/>
        <v>-2.8060976828297828E-4</v>
      </c>
      <c r="AG305" s="2"/>
      <c r="AH305" s="1">
        <f t="shared" si="156"/>
        <v>-1.7755439945171506E-3</v>
      </c>
      <c r="AI305" s="1">
        <f t="shared" si="157"/>
        <v>0.66392513533726183</v>
      </c>
      <c r="AJ305" s="1">
        <f t="shared" si="158"/>
        <v>-0.66924737268834211</v>
      </c>
      <c r="AK305" s="1">
        <f t="shared" si="159"/>
        <v>-0.44944994098571428</v>
      </c>
      <c r="AL305" s="1">
        <f t="shared" si="160"/>
        <v>-2.2128539835804708</v>
      </c>
      <c r="AM305" s="1">
        <f t="shared" si="161"/>
        <v>-1.9963965707322739</v>
      </c>
      <c r="AN305" s="1">
        <f t="shared" si="167"/>
        <v>4.6556666986917019</v>
      </c>
      <c r="AO305" s="1">
        <f t="shared" si="167"/>
        <v>4.6556666977737926</v>
      </c>
      <c r="AP305" s="1">
        <f t="shared" si="167"/>
        <v>4.655666726624526</v>
      </c>
      <c r="AQ305" s="1">
        <f t="shared" si="167"/>
        <v>4.655665819825737</v>
      </c>
      <c r="AR305" s="1">
        <f t="shared" si="167"/>
        <v>4.6556943280767342</v>
      </c>
      <c r="AS305" s="1">
        <f t="shared" si="167"/>
        <v>4.6548048211552961</v>
      </c>
      <c r="AT305" s="1">
        <f t="shared" si="167"/>
        <v>4.7244319967738324</v>
      </c>
      <c r="AU305" s="1">
        <f t="shared" si="162"/>
        <v>5.2159695808796638</v>
      </c>
    </row>
    <row r="306" spans="1:47" x14ac:dyDescent="0.2">
      <c r="A306" s="38" t="s">
        <v>199</v>
      </c>
      <c r="B306" s="44" t="s">
        <v>102</v>
      </c>
      <c r="C306" s="63">
        <v>53332.947500000002</v>
      </c>
      <c r="D306" s="38" t="s">
        <v>82</v>
      </c>
      <c r="E306" s="64">
        <f t="shared" si="145"/>
        <v>-2454.9892677649018</v>
      </c>
      <c r="F306" s="1">
        <f t="shared" si="164"/>
        <v>-2455</v>
      </c>
      <c r="G306" s="1">
        <f t="shared" si="146"/>
        <v>1.2300000002142042E-2</v>
      </c>
      <c r="K306" s="1">
        <f>G306</f>
        <v>1.2300000002142042E-2</v>
      </c>
      <c r="O306" s="1">
        <f t="shared" ca="1" si="166"/>
        <v>5.2683818842344287E-3</v>
      </c>
      <c r="P306" s="1">
        <f t="shared" si="147"/>
        <v>9.0456015504627157E-3</v>
      </c>
      <c r="Q306" s="131">
        <f t="shared" si="148"/>
        <v>38314.447500000002</v>
      </c>
      <c r="S306" s="2">
        <v>1</v>
      </c>
      <c r="Z306" s="1">
        <f t="shared" si="149"/>
        <v>-2455</v>
      </c>
      <c r="AA306" s="1">
        <f t="shared" si="150"/>
        <v>7.7412985932265163E-3</v>
      </c>
      <c r="AB306" s="1">
        <f t="shared" si="151"/>
        <v>1.3604302959378242E-2</v>
      </c>
      <c r="AC306" s="1">
        <f t="shared" si="152"/>
        <v>3.2543984516793262E-3</v>
      </c>
      <c r="AD306" s="1">
        <f t="shared" si="153"/>
        <v>4.5587014089155256E-3</v>
      </c>
      <c r="AE306" s="1">
        <f t="shared" si="154"/>
        <v>2.0781758535648399E-5</v>
      </c>
      <c r="AF306" s="1">
        <f t="shared" si="155"/>
        <v>3.2543984516793262E-3</v>
      </c>
      <c r="AG306" s="2"/>
      <c r="AH306" s="1">
        <f t="shared" si="156"/>
        <v>-1.3043029572361996E-3</v>
      </c>
      <c r="AI306" s="1">
        <f t="shared" si="157"/>
        <v>0.6768821169111916</v>
      </c>
      <c r="AJ306" s="1">
        <f t="shared" si="158"/>
        <v>-0.64778038966880258</v>
      </c>
      <c r="AK306" s="1">
        <f t="shared" si="159"/>
        <v>-0.45885335101571073</v>
      </c>
      <c r="AL306" s="1">
        <f t="shared" si="160"/>
        <v>-2.1843258412352489</v>
      </c>
      <c r="AM306" s="1">
        <f t="shared" si="161"/>
        <v>-1.9272461176719065</v>
      </c>
      <c r="AN306" s="1">
        <f t="shared" si="167"/>
        <v>4.6908896530638851</v>
      </c>
      <c r="AO306" s="1">
        <f t="shared" si="167"/>
        <v>4.6908896530810811</v>
      </c>
      <c r="AP306" s="1">
        <f t="shared" si="167"/>
        <v>4.6908896516557279</v>
      </c>
      <c r="AQ306" s="1">
        <f t="shared" si="167"/>
        <v>4.6908897697993757</v>
      </c>
      <c r="AR306" s="1">
        <f t="shared" si="167"/>
        <v>4.6908799793962359</v>
      </c>
      <c r="AS306" s="1">
        <f t="shared" si="167"/>
        <v>4.691707009622192</v>
      </c>
      <c r="AT306" s="1">
        <f t="shared" si="167"/>
        <v>4.7704924509666675</v>
      </c>
      <c r="AU306" s="1">
        <f t="shared" si="162"/>
        <v>5.2519654138021306</v>
      </c>
    </row>
    <row r="307" spans="1:47" x14ac:dyDescent="0.2">
      <c r="A307" s="38" t="s">
        <v>200</v>
      </c>
      <c r="B307" s="44" t="s">
        <v>102</v>
      </c>
      <c r="C307" s="63">
        <v>53611.428</v>
      </c>
      <c r="D307" s="38" t="s">
        <v>82</v>
      </c>
      <c r="E307" s="64">
        <f t="shared" si="145"/>
        <v>-2212.0040485829968</v>
      </c>
      <c r="F307" s="1">
        <f t="shared" si="164"/>
        <v>-2212</v>
      </c>
      <c r="G307" s="1">
        <f t="shared" si="146"/>
        <v>-4.6399999991990626E-3</v>
      </c>
      <c r="I307" s="1">
        <f>G307</f>
        <v>-4.6399999991990626E-3</v>
      </c>
      <c r="O307" s="1">
        <f t="shared" ca="1" si="166"/>
        <v>5.3558195573006374E-3</v>
      </c>
      <c r="P307" s="1">
        <f t="shared" si="147"/>
        <v>7.5541657704094184E-3</v>
      </c>
      <c r="Q307" s="131">
        <f t="shared" si="148"/>
        <v>38592.928</v>
      </c>
      <c r="S307" s="2">
        <v>0.1</v>
      </c>
      <c r="Z307" s="1">
        <f t="shared" si="149"/>
        <v>-2212</v>
      </c>
      <c r="AA307" s="1">
        <f t="shared" si="150"/>
        <v>8.1713151963538344E-3</v>
      </c>
      <c r="AB307" s="1">
        <f t="shared" si="151"/>
        <v>-5.2571494251434777E-3</v>
      </c>
      <c r="AC307" s="1">
        <f t="shared" si="152"/>
        <v>-1.2194165769608481E-2</v>
      </c>
      <c r="AD307" s="1">
        <f t="shared" si="153"/>
        <v>-1.2811315195552897E-2</v>
      </c>
      <c r="AE307" s="1">
        <f t="shared" si="154"/>
        <v>1.6412979703980459E-5</v>
      </c>
      <c r="AF307" s="1">
        <f t="shared" si="155"/>
        <v>-1.2194165769608481E-2</v>
      </c>
      <c r="AG307" s="2"/>
      <c r="AH307" s="1">
        <f t="shared" si="156"/>
        <v>6.1714942594441515E-4</v>
      </c>
      <c r="AI307" s="1">
        <f t="shared" si="157"/>
        <v>0.7349743213099702</v>
      </c>
      <c r="AJ307" s="1">
        <f t="shared" si="158"/>
        <v>-0.5505075624053577</v>
      </c>
      <c r="AK307" s="1">
        <f t="shared" si="159"/>
        <v>-0.49468470134523962</v>
      </c>
      <c r="AL307" s="1">
        <f t="shared" si="160"/>
        <v>-2.0626306609308878</v>
      </c>
      <c r="AM307" s="1">
        <f t="shared" si="161"/>
        <v>-1.6702176814446694</v>
      </c>
      <c r="AN307" s="1">
        <f t="shared" si="167"/>
        <v>4.8337272881364424</v>
      </c>
      <c r="AO307" s="1">
        <f t="shared" si="167"/>
        <v>4.8337275423918946</v>
      </c>
      <c r="AP307" s="1">
        <f t="shared" si="167"/>
        <v>4.8337312852993941</v>
      </c>
      <c r="AQ307" s="1">
        <f t="shared" si="167"/>
        <v>4.8337863715438063</v>
      </c>
      <c r="AR307" s="1">
        <f t="shared" si="167"/>
        <v>4.8345942455472226</v>
      </c>
      <c r="AS307" s="1">
        <f t="shared" si="167"/>
        <v>4.8458845510052795</v>
      </c>
      <c r="AT307" s="1">
        <f t="shared" si="167"/>
        <v>4.9538705431704413</v>
      </c>
      <c r="AU307" s="1">
        <f t="shared" si="162"/>
        <v>5.3908064836459308</v>
      </c>
    </row>
    <row r="308" spans="1:47" x14ac:dyDescent="0.2">
      <c r="A308" s="76" t="s">
        <v>201</v>
      </c>
      <c r="B308" s="75" t="s">
        <v>102</v>
      </c>
      <c r="C308" s="76">
        <v>53611.428390000001</v>
      </c>
      <c r="D308" s="76" t="s">
        <v>82</v>
      </c>
      <c r="E308" s="64">
        <f t="shared" si="145"/>
        <v>-2212.0037082926146</v>
      </c>
      <c r="F308" s="1">
        <f t="shared" si="164"/>
        <v>-2212</v>
      </c>
      <c r="G308" s="1">
        <f t="shared" si="146"/>
        <v>-4.2499999981373549E-3</v>
      </c>
      <c r="K308" s="1">
        <f>G308</f>
        <v>-4.2499999981373549E-3</v>
      </c>
      <c r="L308" s="38"/>
      <c r="O308" s="1">
        <f t="shared" ca="1" si="166"/>
        <v>5.3558195573006374E-3</v>
      </c>
      <c r="P308" s="1">
        <f t="shared" si="147"/>
        <v>7.5541657704094184E-3</v>
      </c>
      <c r="Q308" s="131">
        <f t="shared" si="148"/>
        <v>38592.928390000001</v>
      </c>
      <c r="S308" s="2">
        <v>1</v>
      </c>
      <c r="Z308" s="1">
        <f t="shared" si="149"/>
        <v>-2212</v>
      </c>
      <c r="AA308" s="1">
        <f t="shared" si="150"/>
        <v>8.1713151963538344E-3</v>
      </c>
      <c r="AB308" s="1">
        <f t="shared" si="151"/>
        <v>-4.86714942408177E-3</v>
      </c>
      <c r="AC308" s="1">
        <f t="shared" si="152"/>
        <v>-1.1804165768546773E-2</v>
      </c>
      <c r="AD308" s="1">
        <f t="shared" si="153"/>
        <v>-1.2421315194491189E-2</v>
      </c>
      <c r="AE308" s="1">
        <f t="shared" si="154"/>
        <v>1.542890711608977E-4</v>
      </c>
      <c r="AF308" s="1">
        <f t="shared" si="155"/>
        <v>-1.1804165768546773E-2</v>
      </c>
      <c r="AG308" s="2"/>
      <c r="AH308" s="1">
        <f t="shared" si="156"/>
        <v>6.1714942594441515E-4</v>
      </c>
      <c r="AI308" s="1">
        <f t="shared" si="157"/>
        <v>0.7349743213099702</v>
      </c>
      <c r="AJ308" s="1">
        <f t="shared" si="158"/>
        <v>-0.5505075624053577</v>
      </c>
      <c r="AK308" s="1">
        <f t="shared" si="159"/>
        <v>-0.49468470134523962</v>
      </c>
      <c r="AL308" s="1">
        <f t="shared" si="160"/>
        <v>-2.0626306609308878</v>
      </c>
      <c r="AM308" s="1">
        <f t="shared" si="161"/>
        <v>-1.6702176814446694</v>
      </c>
      <c r="AN308" s="1">
        <f t="shared" si="167"/>
        <v>4.8337272881364424</v>
      </c>
      <c r="AO308" s="1">
        <f t="shared" si="167"/>
        <v>4.8337275423918946</v>
      </c>
      <c r="AP308" s="1">
        <f t="shared" si="167"/>
        <v>4.8337312852993941</v>
      </c>
      <c r="AQ308" s="1">
        <f t="shared" si="167"/>
        <v>4.8337863715438063</v>
      </c>
      <c r="AR308" s="1">
        <f t="shared" si="167"/>
        <v>4.8345942455472226</v>
      </c>
      <c r="AS308" s="1">
        <f t="shared" si="167"/>
        <v>4.8458845510052795</v>
      </c>
      <c r="AT308" s="1">
        <f t="shared" si="167"/>
        <v>4.9538705431704413</v>
      </c>
      <c r="AU308" s="1">
        <f t="shared" si="162"/>
        <v>5.3908064836459308</v>
      </c>
    </row>
    <row r="309" spans="1:47" x14ac:dyDescent="0.2">
      <c r="A309" s="38" t="s">
        <v>200</v>
      </c>
      <c r="B309" s="44" t="s">
        <v>102</v>
      </c>
      <c r="C309" s="63">
        <v>53611.432000000001</v>
      </c>
      <c r="D309" s="38" t="s">
        <v>82</v>
      </c>
      <c r="E309" s="64">
        <f t="shared" si="145"/>
        <v>-2212.0005584252413</v>
      </c>
      <c r="F309" s="1">
        <f t="shared" si="164"/>
        <v>-2212</v>
      </c>
      <c r="G309" s="1">
        <f t="shared" si="146"/>
        <v>-6.3999999838415533E-4</v>
      </c>
      <c r="I309" s="1">
        <f>G309</f>
        <v>-6.3999999838415533E-4</v>
      </c>
      <c r="O309" s="1">
        <f t="shared" ca="1" si="166"/>
        <v>5.3558195573006374E-3</v>
      </c>
      <c r="P309" s="1">
        <f t="shared" si="147"/>
        <v>7.5541657704094184E-3</v>
      </c>
      <c r="Q309" s="131">
        <f t="shared" si="148"/>
        <v>38592.932000000001</v>
      </c>
      <c r="S309" s="2">
        <v>0.1</v>
      </c>
      <c r="Z309" s="1">
        <f t="shared" si="149"/>
        <v>-2212</v>
      </c>
      <c r="AA309" s="1">
        <f t="shared" si="150"/>
        <v>8.1713151963538344E-3</v>
      </c>
      <c r="AB309" s="1">
        <f t="shared" si="151"/>
        <v>-1.2571494243285705E-3</v>
      </c>
      <c r="AC309" s="1">
        <f t="shared" si="152"/>
        <v>-8.1941657687935737E-3</v>
      </c>
      <c r="AD309" s="1">
        <f t="shared" si="153"/>
        <v>-8.8113151947379897E-3</v>
      </c>
      <c r="AE309" s="1">
        <f t="shared" si="154"/>
        <v>7.7639275461020574E-6</v>
      </c>
      <c r="AF309" s="1">
        <f t="shared" si="155"/>
        <v>-8.1941657687935737E-3</v>
      </c>
      <c r="AG309" s="2"/>
      <c r="AH309" s="1">
        <f t="shared" si="156"/>
        <v>6.1714942594441515E-4</v>
      </c>
      <c r="AI309" s="1">
        <f t="shared" si="157"/>
        <v>0.7349743213099702</v>
      </c>
      <c r="AJ309" s="1">
        <f t="shared" si="158"/>
        <v>-0.5505075624053577</v>
      </c>
      <c r="AK309" s="1">
        <f t="shared" si="159"/>
        <v>-0.49468470134523962</v>
      </c>
      <c r="AL309" s="1">
        <f t="shared" si="160"/>
        <v>-2.0626306609308878</v>
      </c>
      <c r="AM309" s="1">
        <f t="shared" si="161"/>
        <v>-1.6702176814446694</v>
      </c>
      <c r="AN309" s="1">
        <f t="shared" si="167"/>
        <v>4.8337272881364424</v>
      </c>
      <c r="AO309" s="1">
        <f t="shared" si="167"/>
        <v>4.8337275423918946</v>
      </c>
      <c r="AP309" s="1">
        <f t="shared" si="167"/>
        <v>4.8337312852993941</v>
      </c>
      <c r="AQ309" s="1">
        <f t="shared" si="167"/>
        <v>4.8337863715438063</v>
      </c>
      <c r="AR309" s="1">
        <f t="shared" si="167"/>
        <v>4.8345942455472226</v>
      </c>
      <c r="AS309" s="1">
        <f t="shared" si="167"/>
        <v>4.8458845510052795</v>
      </c>
      <c r="AT309" s="1">
        <f t="shared" si="167"/>
        <v>4.9538705431704413</v>
      </c>
      <c r="AU309" s="1">
        <f t="shared" si="162"/>
        <v>5.3908064836459308</v>
      </c>
    </row>
    <row r="310" spans="1:47" x14ac:dyDescent="0.2">
      <c r="A310" s="76" t="s">
        <v>201</v>
      </c>
      <c r="B310" s="75" t="s">
        <v>102</v>
      </c>
      <c r="C310" s="76">
        <v>53611.432549999998</v>
      </c>
      <c r="D310" s="76" t="s">
        <v>82</v>
      </c>
      <c r="E310" s="64">
        <f t="shared" si="145"/>
        <v>-2212.0000785285524</v>
      </c>
      <c r="F310" s="1">
        <f t="shared" si="164"/>
        <v>-2212</v>
      </c>
      <c r="G310" s="1">
        <f t="shared" si="146"/>
        <v>-9.0000001364387572E-5</v>
      </c>
      <c r="K310" s="1">
        <f>G310</f>
        <v>-9.0000001364387572E-5</v>
      </c>
      <c r="L310" s="38"/>
      <c r="O310" s="1">
        <f t="shared" ca="1" si="166"/>
        <v>5.3558195573006374E-3</v>
      </c>
      <c r="P310" s="1">
        <f t="shared" si="147"/>
        <v>7.5541657704094184E-3</v>
      </c>
      <c r="Q310" s="131">
        <f t="shared" si="148"/>
        <v>38592.932549999998</v>
      </c>
      <c r="S310" s="2">
        <v>1</v>
      </c>
      <c r="Z310" s="1">
        <f t="shared" si="149"/>
        <v>-2212</v>
      </c>
      <c r="AA310" s="1">
        <f t="shared" si="150"/>
        <v>8.1713151963538344E-3</v>
      </c>
      <c r="AB310" s="1">
        <f t="shared" si="151"/>
        <v>-7.0714942730880272E-4</v>
      </c>
      <c r="AC310" s="1">
        <f t="shared" si="152"/>
        <v>-7.644165771773806E-3</v>
      </c>
      <c r="AD310" s="1">
        <f t="shared" si="153"/>
        <v>-8.261315197718222E-3</v>
      </c>
      <c r="AE310" s="1">
        <f t="shared" si="154"/>
        <v>6.8249328796050069E-5</v>
      </c>
      <c r="AF310" s="1">
        <f t="shared" si="155"/>
        <v>-7.644165771773806E-3</v>
      </c>
      <c r="AG310" s="2"/>
      <c r="AH310" s="1">
        <f t="shared" si="156"/>
        <v>6.1714942594441515E-4</v>
      </c>
      <c r="AI310" s="1">
        <f t="shared" si="157"/>
        <v>0.7349743213099702</v>
      </c>
      <c r="AJ310" s="1">
        <f t="shared" si="158"/>
        <v>-0.5505075624053577</v>
      </c>
      <c r="AK310" s="1">
        <f t="shared" si="159"/>
        <v>-0.49468470134523962</v>
      </c>
      <c r="AL310" s="1">
        <f t="shared" si="160"/>
        <v>-2.0626306609308878</v>
      </c>
      <c r="AM310" s="1">
        <f t="shared" si="161"/>
        <v>-1.6702176814446694</v>
      </c>
      <c r="AN310" s="1">
        <f t="shared" si="167"/>
        <v>4.8337272881364424</v>
      </c>
      <c r="AO310" s="1">
        <f t="shared" si="167"/>
        <v>4.8337275423918946</v>
      </c>
      <c r="AP310" s="1">
        <f t="shared" si="167"/>
        <v>4.8337312852993941</v>
      </c>
      <c r="AQ310" s="1">
        <f t="shared" si="167"/>
        <v>4.8337863715438063</v>
      </c>
      <c r="AR310" s="1">
        <f t="shared" si="167"/>
        <v>4.8345942455472226</v>
      </c>
      <c r="AS310" s="1">
        <f t="shared" si="167"/>
        <v>4.8458845510052795</v>
      </c>
      <c r="AT310" s="1">
        <f t="shared" si="167"/>
        <v>4.9538705431704413</v>
      </c>
      <c r="AU310" s="1">
        <f t="shared" si="162"/>
        <v>5.3908064836459308</v>
      </c>
    </row>
    <row r="311" spans="1:47" x14ac:dyDescent="0.2">
      <c r="A311" s="38" t="s">
        <v>200</v>
      </c>
      <c r="B311" s="44" t="s">
        <v>102</v>
      </c>
      <c r="C311" s="63">
        <v>53611.438999999998</v>
      </c>
      <c r="D311" s="38" t="s">
        <v>82</v>
      </c>
      <c r="E311" s="64">
        <f t="shared" si="145"/>
        <v>-2211.9944506491715</v>
      </c>
      <c r="F311" s="1">
        <f t="shared" si="164"/>
        <v>-2212</v>
      </c>
      <c r="G311" s="1">
        <f t="shared" si="146"/>
        <v>6.3599999994039536E-3</v>
      </c>
      <c r="I311" s="1">
        <f>G311</f>
        <v>6.3599999994039536E-3</v>
      </c>
      <c r="O311" s="1">
        <f t="shared" ca="1" si="166"/>
        <v>5.3558195573006374E-3</v>
      </c>
      <c r="P311" s="1">
        <f t="shared" si="147"/>
        <v>7.5541657704094184E-3</v>
      </c>
      <c r="Q311" s="131">
        <f t="shared" si="148"/>
        <v>38592.938999999998</v>
      </c>
      <c r="S311" s="2">
        <v>0.1</v>
      </c>
      <c r="Z311" s="1">
        <f t="shared" si="149"/>
        <v>-2212</v>
      </c>
      <c r="AA311" s="1">
        <f t="shared" si="150"/>
        <v>8.1713151963538344E-3</v>
      </c>
      <c r="AB311" s="1">
        <f t="shared" si="151"/>
        <v>5.7428505734595384E-3</v>
      </c>
      <c r="AC311" s="1">
        <f t="shared" si="152"/>
        <v>-1.1941657710054648E-3</v>
      </c>
      <c r="AD311" s="1">
        <f t="shared" si="153"/>
        <v>-1.8113151969498809E-3</v>
      </c>
      <c r="AE311" s="1">
        <f t="shared" si="154"/>
        <v>3.2808627427015857E-7</v>
      </c>
      <c r="AF311" s="1">
        <f t="shared" si="155"/>
        <v>-1.1941657710054648E-3</v>
      </c>
      <c r="AG311" s="2"/>
      <c r="AH311" s="1">
        <f t="shared" si="156"/>
        <v>6.1714942594441515E-4</v>
      </c>
      <c r="AI311" s="1">
        <f t="shared" si="157"/>
        <v>0.7349743213099702</v>
      </c>
      <c r="AJ311" s="1">
        <f t="shared" si="158"/>
        <v>-0.5505075624053577</v>
      </c>
      <c r="AK311" s="1">
        <f t="shared" si="159"/>
        <v>-0.49468470134523962</v>
      </c>
      <c r="AL311" s="1">
        <f t="shared" si="160"/>
        <v>-2.0626306609308878</v>
      </c>
      <c r="AM311" s="1">
        <f t="shared" si="161"/>
        <v>-1.6702176814446694</v>
      </c>
      <c r="AN311" s="1">
        <f t="shared" ref="AN311:AT320" si="168">$AU311+$AB$7*SIN(AO311)</f>
        <v>4.8337272881364424</v>
      </c>
      <c r="AO311" s="1">
        <f t="shared" si="168"/>
        <v>4.8337275423918946</v>
      </c>
      <c r="AP311" s="1">
        <f t="shared" si="168"/>
        <v>4.8337312852993941</v>
      </c>
      <c r="AQ311" s="1">
        <f t="shared" si="168"/>
        <v>4.8337863715438063</v>
      </c>
      <c r="AR311" s="1">
        <f t="shared" si="168"/>
        <v>4.8345942455472226</v>
      </c>
      <c r="AS311" s="1">
        <f t="shared" si="168"/>
        <v>4.8458845510052795</v>
      </c>
      <c r="AT311" s="1">
        <f t="shared" si="168"/>
        <v>4.9538705431704413</v>
      </c>
      <c r="AU311" s="1">
        <f t="shared" si="162"/>
        <v>5.3908064836459308</v>
      </c>
    </row>
    <row r="312" spans="1:47" x14ac:dyDescent="0.2">
      <c r="A312" s="76" t="s">
        <v>201</v>
      </c>
      <c r="B312" s="75" t="s">
        <v>102</v>
      </c>
      <c r="C312" s="76">
        <v>53611.4395</v>
      </c>
      <c r="D312" s="76" t="s">
        <v>82</v>
      </c>
      <c r="E312" s="64">
        <f t="shared" si="145"/>
        <v>-2211.9940143794506</v>
      </c>
      <c r="F312" s="1">
        <f t="shared" si="164"/>
        <v>-2212</v>
      </c>
      <c r="G312" s="1">
        <f t="shared" si="146"/>
        <v>6.8600000013248064E-3</v>
      </c>
      <c r="K312" s="1">
        <f>G312</f>
        <v>6.8600000013248064E-3</v>
      </c>
      <c r="L312" s="38"/>
      <c r="O312" s="1">
        <f t="shared" ca="1" si="166"/>
        <v>5.3558195573006374E-3</v>
      </c>
      <c r="P312" s="1">
        <f t="shared" si="147"/>
        <v>7.5541657704094184E-3</v>
      </c>
      <c r="Q312" s="131">
        <f t="shared" si="148"/>
        <v>38592.9395</v>
      </c>
      <c r="S312" s="2">
        <v>1</v>
      </c>
      <c r="Z312" s="1">
        <f t="shared" si="149"/>
        <v>-2212</v>
      </c>
      <c r="AA312" s="1">
        <f t="shared" si="150"/>
        <v>8.1713151963538344E-3</v>
      </c>
      <c r="AB312" s="1">
        <f t="shared" si="151"/>
        <v>6.2428505753803912E-3</v>
      </c>
      <c r="AC312" s="1">
        <f t="shared" si="152"/>
        <v>-6.9416576908461203E-4</v>
      </c>
      <c r="AD312" s="1">
        <f t="shared" si="153"/>
        <v>-1.311315195029028E-3</v>
      </c>
      <c r="AE312" s="1">
        <f t="shared" si="154"/>
        <v>1.7195475407140179E-6</v>
      </c>
      <c r="AF312" s="1">
        <f t="shared" si="155"/>
        <v>-6.9416576908461203E-4</v>
      </c>
      <c r="AG312" s="2"/>
      <c r="AH312" s="1">
        <f t="shared" si="156"/>
        <v>6.1714942594441515E-4</v>
      </c>
      <c r="AI312" s="1">
        <f t="shared" si="157"/>
        <v>0.7349743213099702</v>
      </c>
      <c r="AJ312" s="1">
        <f t="shared" si="158"/>
        <v>-0.5505075624053577</v>
      </c>
      <c r="AK312" s="1">
        <f t="shared" si="159"/>
        <v>-0.49468470134523962</v>
      </c>
      <c r="AL312" s="1">
        <f t="shared" si="160"/>
        <v>-2.0626306609308878</v>
      </c>
      <c r="AM312" s="1">
        <f t="shared" si="161"/>
        <v>-1.6702176814446694</v>
      </c>
      <c r="AN312" s="1">
        <f t="shared" si="168"/>
        <v>4.8337272881364424</v>
      </c>
      <c r="AO312" s="1">
        <f t="shared" si="168"/>
        <v>4.8337275423918946</v>
      </c>
      <c r="AP312" s="1">
        <f t="shared" si="168"/>
        <v>4.8337312852993941</v>
      </c>
      <c r="AQ312" s="1">
        <f t="shared" si="168"/>
        <v>4.8337863715438063</v>
      </c>
      <c r="AR312" s="1">
        <f t="shared" si="168"/>
        <v>4.8345942455472226</v>
      </c>
      <c r="AS312" s="1">
        <f t="shared" si="168"/>
        <v>4.8458845510052795</v>
      </c>
      <c r="AT312" s="1">
        <f t="shared" si="168"/>
        <v>4.9538705431704413</v>
      </c>
      <c r="AU312" s="1">
        <f t="shared" si="162"/>
        <v>5.3908064836459308</v>
      </c>
    </row>
    <row r="313" spans="1:47" x14ac:dyDescent="0.2">
      <c r="A313" s="38" t="s">
        <v>202</v>
      </c>
      <c r="B313" s="44" t="s">
        <v>102</v>
      </c>
      <c r="C313" s="63">
        <v>53611.442999999999</v>
      </c>
      <c r="D313" s="38" t="s">
        <v>82</v>
      </c>
      <c r="E313" s="64">
        <f t="shared" si="145"/>
        <v>-2211.9909604914155</v>
      </c>
      <c r="F313" s="1">
        <f t="shared" si="164"/>
        <v>-2212</v>
      </c>
      <c r="G313" s="1">
        <f t="shared" si="146"/>
        <v>1.0360000000218861E-2</v>
      </c>
      <c r="I313" s="1">
        <f>G313</f>
        <v>1.0360000000218861E-2</v>
      </c>
      <c r="O313" s="1">
        <f t="shared" ca="1" si="166"/>
        <v>5.3558195573006374E-3</v>
      </c>
      <c r="P313" s="1">
        <f t="shared" si="147"/>
        <v>7.5541657704094184E-3</v>
      </c>
      <c r="Q313" s="131">
        <f t="shared" si="148"/>
        <v>38592.942999999999</v>
      </c>
      <c r="S313" s="2">
        <v>0.1</v>
      </c>
      <c r="Z313" s="1">
        <f t="shared" si="149"/>
        <v>-2212</v>
      </c>
      <c r="AA313" s="1">
        <f t="shared" si="150"/>
        <v>8.1713151963538344E-3</v>
      </c>
      <c r="AB313" s="1">
        <f t="shared" si="151"/>
        <v>9.7428505742744448E-3</v>
      </c>
      <c r="AC313" s="1">
        <f t="shared" si="152"/>
        <v>2.8058342298094424E-3</v>
      </c>
      <c r="AD313" s="1">
        <f t="shared" si="153"/>
        <v>2.1886848038650264E-3</v>
      </c>
      <c r="AE313" s="1">
        <f t="shared" si="154"/>
        <v>4.7903411706696894E-7</v>
      </c>
      <c r="AF313" s="1">
        <f t="shared" si="155"/>
        <v>2.8058342298094424E-3</v>
      </c>
      <c r="AG313" s="2"/>
      <c r="AH313" s="1">
        <f t="shared" si="156"/>
        <v>6.1714942594441515E-4</v>
      </c>
      <c r="AI313" s="1">
        <f t="shared" si="157"/>
        <v>0.7349743213099702</v>
      </c>
      <c r="AJ313" s="1">
        <f t="shared" si="158"/>
        <v>-0.5505075624053577</v>
      </c>
      <c r="AK313" s="1">
        <f t="shared" si="159"/>
        <v>-0.49468470134523962</v>
      </c>
      <c r="AL313" s="1">
        <f t="shared" si="160"/>
        <v>-2.0626306609308878</v>
      </c>
      <c r="AM313" s="1">
        <f t="shared" si="161"/>
        <v>-1.6702176814446694</v>
      </c>
      <c r="AN313" s="1">
        <f t="shared" si="168"/>
        <v>4.8337272881364424</v>
      </c>
      <c r="AO313" s="1">
        <f t="shared" si="168"/>
        <v>4.8337275423918946</v>
      </c>
      <c r="AP313" s="1">
        <f t="shared" si="168"/>
        <v>4.8337312852993941</v>
      </c>
      <c r="AQ313" s="1">
        <f t="shared" si="168"/>
        <v>4.8337863715438063</v>
      </c>
      <c r="AR313" s="1">
        <f t="shared" si="168"/>
        <v>4.8345942455472226</v>
      </c>
      <c r="AS313" s="1">
        <f t="shared" si="168"/>
        <v>4.8458845510052795</v>
      </c>
      <c r="AT313" s="1">
        <f t="shared" si="168"/>
        <v>4.9538705431704413</v>
      </c>
      <c r="AU313" s="1">
        <f t="shared" si="162"/>
        <v>5.3908064836459308</v>
      </c>
    </row>
    <row r="314" spans="1:47" x14ac:dyDescent="0.2">
      <c r="A314" s="38" t="s">
        <v>203</v>
      </c>
      <c r="B314" s="44" t="s">
        <v>102</v>
      </c>
      <c r="C314" s="63">
        <v>53616.03</v>
      </c>
      <c r="D314" s="38" t="s">
        <v>82</v>
      </c>
      <c r="E314" s="64">
        <f t="shared" si="145"/>
        <v>-2207.9886220857202</v>
      </c>
      <c r="F314" s="1">
        <f t="shared" si="164"/>
        <v>-2208</v>
      </c>
      <c r="G314" s="1">
        <f t="shared" si="146"/>
        <v>1.3039999997999985E-2</v>
      </c>
      <c r="K314" s="1">
        <f>G314</f>
        <v>1.3039999997999985E-2</v>
      </c>
      <c r="O314" s="1">
        <f t="shared" ca="1" si="166"/>
        <v>5.3572588605609863E-3</v>
      </c>
      <c r="P314" s="1">
        <f t="shared" si="147"/>
        <v>7.5290177945010542E-3</v>
      </c>
      <c r="Q314" s="131">
        <f t="shared" si="148"/>
        <v>38597.53</v>
      </c>
      <c r="S314" s="2">
        <v>1</v>
      </c>
      <c r="Z314" s="1">
        <f t="shared" si="149"/>
        <v>-2208</v>
      </c>
      <c r="AA314" s="1">
        <f t="shared" si="150"/>
        <v>8.1791782078825415E-3</v>
      </c>
      <c r="AB314" s="1">
        <f t="shared" si="151"/>
        <v>1.2389839584618497E-2</v>
      </c>
      <c r="AC314" s="1">
        <f t="shared" si="152"/>
        <v>5.5109822034989306E-3</v>
      </c>
      <c r="AD314" s="1">
        <f t="shared" si="153"/>
        <v>4.8608217901174432E-3</v>
      </c>
      <c r="AE314" s="1">
        <f t="shared" si="154"/>
        <v>2.3627588475280545E-5</v>
      </c>
      <c r="AF314" s="1">
        <f t="shared" si="155"/>
        <v>5.5109822034989306E-3</v>
      </c>
      <c r="AG314" s="2"/>
      <c r="AH314" s="1">
        <f t="shared" si="156"/>
        <v>6.5016041338148702E-4</v>
      </c>
      <c r="AI314" s="1">
        <f t="shared" si="157"/>
        <v>0.73605364924313355</v>
      </c>
      <c r="AJ314" s="1">
        <f t="shared" si="158"/>
        <v>-0.5486858425133142</v>
      </c>
      <c r="AK314" s="1">
        <f t="shared" si="159"/>
        <v>-0.49526143402477146</v>
      </c>
      <c r="AL314" s="1">
        <f t="shared" si="160"/>
        <v>-2.0604500826813785</v>
      </c>
      <c r="AM314" s="1">
        <f t="shared" si="161"/>
        <v>-1.6660934009906363</v>
      </c>
      <c r="AN314" s="1">
        <f t="shared" si="168"/>
        <v>4.8361811014600775</v>
      </c>
      <c r="AO314" s="1">
        <f t="shared" si="168"/>
        <v>4.8361813820588679</v>
      </c>
      <c r="AP314" s="1">
        <f t="shared" si="168"/>
        <v>4.836185431290775</v>
      </c>
      <c r="AQ314" s="1">
        <f t="shared" si="168"/>
        <v>4.8362438498048359</v>
      </c>
      <c r="AR314" s="1">
        <f t="shared" si="168"/>
        <v>4.837083627186332</v>
      </c>
      <c r="AS314" s="1">
        <f t="shared" si="168"/>
        <v>4.8485875072232671</v>
      </c>
      <c r="AT314" s="1">
        <f t="shared" si="168"/>
        <v>4.956962048270924</v>
      </c>
      <c r="AU314" s="1">
        <f t="shared" si="162"/>
        <v>5.3930919333552936</v>
      </c>
    </row>
    <row r="315" spans="1:47" x14ac:dyDescent="0.2">
      <c r="A315" s="38" t="s">
        <v>203</v>
      </c>
      <c r="B315" s="44" t="s">
        <v>102</v>
      </c>
      <c r="C315" s="63">
        <v>53632.075199999999</v>
      </c>
      <c r="D315" s="38" t="s">
        <v>82</v>
      </c>
      <c r="E315" s="64">
        <f t="shared" si="145"/>
        <v>-2193.9885522825648</v>
      </c>
      <c r="F315" s="1">
        <f t="shared" si="164"/>
        <v>-2194</v>
      </c>
      <c r="G315" s="1">
        <f t="shared" si="146"/>
        <v>1.3119999995979015E-2</v>
      </c>
      <c r="K315" s="1">
        <f>G315</f>
        <v>1.3119999995979015E-2</v>
      </c>
      <c r="O315" s="1">
        <f t="shared" ca="1" si="166"/>
        <v>5.3622964219722079E-3</v>
      </c>
      <c r="P315" s="1">
        <f t="shared" si="147"/>
        <v>7.4408474563928372E-3</v>
      </c>
      <c r="Q315" s="131">
        <f t="shared" si="148"/>
        <v>38613.575199999999</v>
      </c>
      <c r="S315" s="2">
        <v>1</v>
      </c>
      <c r="Z315" s="1">
        <f t="shared" si="149"/>
        <v>-2194</v>
      </c>
      <c r="AA315" s="1">
        <f t="shared" si="150"/>
        <v>8.2068976013905739E-3</v>
      </c>
      <c r="AB315" s="1">
        <f t="shared" si="151"/>
        <v>1.2353949850981278E-2</v>
      </c>
      <c r="AC315" s="1">
        <f t="shared" si="152"/>
        <v>5.6791525395861776E-3</v>
      </c>
      <c r="AD315" s="1">
        <f t="shared" si="153"/>
        <v>4.9131023945884408E-3</v>
      </c>
      <c r="AE315" s="1">
        <f t="shared" si="154"/>
        <v>2.4138575139710673E-5</v>
      </c>
      <c r="AF315" s="1">
        <f t="shared" si="155"/>
        <v>5.6791525395861776E-3</v>
      </c>
      <c r="AG315" s="2"/>
      <c r="AH315" s="1">
        <f t="shared" si="156"/>
        <v>7.6605014499773723E-4</v>
      </c>
      <c r="AI315" s="1">
        <f t="shared" si="157"/>
        <v>0.73986639644666807</v>
      </c>
      <c r="AJ315" s="1">
        <f t="shared" si="158"/>
        <v>-0.54224667132358551</v>
      </c>
      <c r="AK315" s="1">
        <f t="shared" si="159"/>
        <v>-0.49727464485181405</v>
      </c>
      <c r="AL315" s="1">
        <f t="shared" si="160"/>
        <v>-2.0527672819639564</v>
      </c>
      <c r="AM315" s="1">
        <f t="shared" si="161"/>
        <v>-1.6516809539626789</v>
      </c>
      <c r="AN315" s="1">
        <f t="shared" si="168"/>
        <v>4.8447979626479372</v>
      </c>
      <c r="AO315" s="1">
        <f t="shared" si="168"/>
        <v>4.8447983537022141</v>
      </c>
      <c r="AP315" s="1">
        <f t="shared" si="168"/>
        <v>4.8448036315588512</v>
      </c>
      <c r="AQ315" s="1">
        <f t="shared" si="168"/>
        <v>4.8448748436028994</v>
      </c>
      <c r="AR315" s="1">
        <f t="shared" si="168"/>
        <v>4.8458319859603565</v>
      </c>
      <c r="AS315" s="1">
        <f t="shared" si="168"/>
        <v>4.85809134872635</v>
      </c>
      <c r="AT315" s="1">
        <f t="shared" si="168"/>
        <v>4.9678002278534938</v>
      </c>
      <c r="AU315" s="1">
        <f t="shared" si="162"/>
        <v>5.4010910073380636</v>
      </c>
    </row>
    <row r="316" spans="1:47" x14ac:dyDescent="0.2">
      <c r="A316" s="82" t="s">
        <v>204</v>
      </c>
      <c r="B316" s="81"/>
      <c r="C316" s="76">
        <v>53657.281300000002</v>
      </c>
      <c r="D316" s="76">
        <v>1E-4</v>
      </c>
      <c r="E316" s="64">
        <f t="shared" si="145"/>
        <v>-2171.995235934663</v>
      </c>
      <c r="F316" s="1">
        <f t="shared" si="164"/>
        <v>-2172</v>
      </c>
      <c r="G316" s="1">
        <f t="shared" si="146"/>
        <v>5.4600000003119931E-3</v>
      </c>
      <c r="J316" s="1">
        <f>G316</f>
        <v>5.4600000003119931E-3</v>
      </c>
      <c r="O316" s="1">
        <f t="shared" ca="1" si="166"/>
        <v>5.3702125899041282E-3</v>
      </c>
      <c r="P316" s="1">
        <f t="shared" si="147"/>
        <v>7.3018150260175272E-3</v>
      </c>
      <c r="Q316" s="131">
        <f t="shared" si="148"/>
        <v>38638.781300000002</v>
      </c>
      <c r="S316" s="2">
        <v>1</v>
      </c>
      <c r="Z316" s="1">
        <f t="shared" si="149"/>
        <v>-2172</v>
      </c>
      <c r="AA316" s="1">
        <f t="shared" si="150"/>
        <v>8.2510800201015203E-3</v>
      </c>
      <c r="AB316" s="1">
        <f t="shared" si="151"/>
        <v>4.510735006228E-3</v>
      </c>
      <c r="AC316" s="1">
        <f t="shared" si="152"/>
        <v>-1.8418150257055342E-3</v>
      </c>
      <c r="AD316" s="1">
        <f t="shared" si="153"/>
        <v>-2.7910800197895273E-3</v>
      </c>
      <c r="AE316" s="1">
        <f t="shared" si="154"/>
        <v>7.7901276768683081E-6</v>
      </c>
      <c r="AF316" s="1">
        <f t="shared" si="155"/>
        <v>-1.8418150257055342E-3</v>
      </c>
      <c r="AG316" s="2"/>
      <c r="AH316" s="1">
        <f t="shared" si="156"/>
        <v>9.4926499408399276E-4</v>
      </c>
      <c r="AI316" s="1">
        <f t="shared" si="157"/>
        <v>0.74597015573723779</v>
      </c>
      <c r="AJ316" s="1">
        <f t="shared" si="158"/>
        <v>-0.53192577535876939</v>
      </c>
      <c r="AK316" s="1">
        <f t="shared" si="159"/>
        <v>-0.50042022574430045</v>
      </c>
      <c r="AL316" s="1">
        <f t="shared" si="160"/>
        <v>-2.0405317111071892</v>
      </c>
      <c r="AM316" s="1">
        <f t="shared" si="161"/>
        <v>-1.6291014202856928</v>
      </c>
      <c r="AN316" s="1">
        <f t="shared" si="168"/>
        <v>4.8584296040084647</v>
      </c>
      <c r="AO316" s="1">
        <f t="shared" si="168"/>
        <v>4.8584302389708736</v>
      </c>
      <c r="AP316" s="1">
        <f t="shared" si="168"/>
        <v>4.8584380136765946</v>
      </c>
      <c r="AQ316" s="1">
        <f t="shared" si="168"/>
        <v>4.8585331766424895</v>
      </c>
      <c r="AR316" s="1">
        <f t="shared" si="168"/>
        <v>4.8596930323103784</v>
      </c>
      <c r="AS316" s="1">
        <f t="shared" si="168"/>
        <v>4.8731632037601482</v>
      </c>
      <c r="AT316" s="1">
        <f t="shared" si="168"/>
        <v>4.9848875962742172</v>
      </c>
      <c r="AU316" s="1">
        <f t="shared" si="162"/>
        <v>5.4136609807395608</v>
      </c>
    </row>
    <row r="317" spans="1:47" x14ac:dyDescent="0.2">
      <c r="A317" s="38" t="s">
        <v>203</v>
      </c>
      <c r="B317" s="44" t="s">
        <v>102</v>
      </c>
      <c r="C317" s="63">
        <v>53671.0435</v>
      </c>
      <c r="D317" s="38" t="s">
        <v>82</v>
      </c>
      <c r="E317" s="64">
        <f t="shared" si="145"/>
        <v>-2159.9871736702507</v>
      </c>
      <c r="F317" s="1">
        <f t="shared" si="164"/>
        <v>-2160</v>
      </c>
      <c r="G317" s="1">
        <f t="shared" si="146"/>
        <v>1.4699999999720603E-2</v>
      </c>
      <c r="K317" s="1">
        <f>G317</f>
        <v>1.4699999999720603E-2</v>
      </c>
      <c r="O317" s="1">
        <f t="shared" ca="1" si="166"/>
        <v>5.3745304996851758E-3</v>
      </c>
      <c r="P317" s="1">
        <f t="shared" si="147"/>
        <v>7.2257323757330492E-3</v>
      </c>
      <c r="Q317" s="131">
        <f t="shared" si="148"/>
        <v>38652.5435</v>
      </c>
      <c r="S317" s="2">
        <v>1</v>
      </c>
      <c r="Z317" s="1">
        <f t="shared" si="149"/>
        <v>-2160</v>
      </c>
      <c r="AA317" s="1">
        <f t="shared" si="150"/>
        <v>8.2754995295710437E-3</v>
      </c>
      <c r="AB317" s="1">
        <f t="shared" si="151"/>
        <v>1.3650232845882609E-2</v>
      </c>
      <c r="AC317" s="1">
        <f t="shared" si="152"/>
        <v>7.4742676239875541E-3</v>
      </c>
      <c r="AD317" s="1">
        <f t="shared" si="153"/>
        <v>6.4245004701495596E-3</v>
      </c>
      <c r="AE317" s="1">
        <f t="shared" si="154"/>
        <v>4.1274206290951909E-5</v>
      </c>
      <c r="AF317" s="1">
        <f t="shared" si="155"/>
        <v>7.4742676239875541E-3</v>
      </c>
      <c r="AG317" s="2"/>
      <c r="AH317" s="1">
        <f t="shared" si="156"/>
        <v>1.0497671538379945E-3</v>
      </c>
      <c r="AI317" s="1">
        <f t="shared" si="157"/>
        <v>0.74935858323176829</v>
      </c>
      <c r="AJ317" s="1">
        <f t="shared" si="158"/>
        <v>-0.52618968277719724</v>
      </c>
      <c r="AK317" s="1">
        <f t="shared" si="159"/>
        <v>-0.50212592475449169</v>
      </c>
      <c r="AL317" s="1">
        <f t="shared" si="160"/>
        <v>-2.0337720929275998</v>
      </c>
      <c r="AM317" s="1">
        <f t="shared" si="161"/>
        <v>-1.6168192737750775</v>
      </c>
      <c r="AN317" s="1">
        <f t="shared" si="168"/>
        <v>4.8659126328960216</v>
      </c>
      <c r="AO317" s="1">
        <f t="shared" si="168"/>
        <v>4.8659134463350471</v>
      </c>
      <c r="AP317" s="1">
        <f t="shared" si="168"/>
        <v>4.8659229243983031</v>
      </c>
      <c r="AQ317" s="1">
        <f t="shared" si="168"/>
        <v>4.8660333185394746</v>
      </c>
      <c r="AR317" s="1">
        <f t="shared" si="168"/>
        <v>4.8673133675408948</v>
      </c>
      <c r="AS317" s="1">
        <f t="shared" si="168"/>
        <v>4.8814552429597438</v>
      </c>
      <c r="AT317" s="1">
        <f t="shared" si="168"/>
        <v>4.9942365796373318</v>
      </c>
      <c r="AU317" s="1">
        <f t="shared" si="162"/>
        <v>5.4205173298676499</v>
      </c>
    </row>
    <row r="318" spans="1:47" x14ac:dyDescent="0.2">
      <c r="A318" s="66" t="s">
        <v>205</v>
      </c>
      <c r="B318" s="67" t="s">
        <v>102</v>
      </c>
      <c r="C318" s="68">
        <v>53962.148200000003</v>
      </c>
      <c r="D318" s="66" t="s">
        <v>206</v>
      </c>
      <c r="E318" s="64">
        <f t="shared" si="145"/>
        <v>-1905.9868421052611</v>
      </c>
      <c r="F318" s="1">
        <f t="shared" si="164"/>
        <v>-1906</v>
      </c>
      <c r="G318" s="1">
        <f t="shared" si="146"/>
        <v>1.5080000004672911E-2</v>
      </c>
      <c r="I318" s="1">
        <f>G318</f>
        <v>1.5080000004672911E-2</v>
      </c>
      <c r="O318" s="1">
        <f t="shared" ca="1" si="166"/>
        <v>5.4659262567173447E-3</v>
      </c>
      <c r="P318" s="1">
        <f t="shared" si="147"/>
        <v>5.5744501312622458E-3</v>
      </c>
      <c r="Q318" s="131">
        <f t="shared" si="148"/>
        <v>38943.648200000003</v>
      </c>
      <c r="S318" s="2">
        <v>0.1</v>
      </c>
      <c r="Z318" s="1">
        <f t="shared" si="149"/>
        <v>-1906</v>
      </c>
      <c r="AA318" s="1">
        <f t="shared" si="150"/>
        <v>8.843281005582182E-3</v>
      </c>
      <c r="AB318" s="1">
        <f t="shared" si="151"/>
        <v>1.1811169130352975E-2</v>
      </c>
      <c r="AC318" s="1">
        <f t="shared" si="152"/>
        <v>9.5055498734106653E-3</v>
      </c>
      <c r="AD318" s="1">
        <f t="shared" si="153"/>
        <v>6.236718999090729E-3</v>
      </c>
      <c r="AE318" s="1">
        <f t="shared" si="154"/>
        <v>3.8896663873619265E-6</v>
      </c>
      <c r="AF318" s="1">
        <f t="shared" si="155"/>
        <v>9.5055498734106653E-3</v>
      </c>
      <c r="AG318" s="2"/>
      <c r="AH318" s="1">
        <f t="shared" si="156"/>
        <v>3.2688308743199367E-3</v>
      </c>
      <c r="AI318" s="1">
        <f t="shared" si="157"/>
        <v>0.83226665678807699</v>
      </c>
      <c r="AJ318" s="1">
        <f t="shared" si="158"/>
        <v>-0.38449161068424792</v>
      </c>
      <c r="AK318" s="1">
        <f t="shared" si="159"/>
        <v>-0.53555306897177901</v>
      </c>
      <c r="AL318" s="1">
        <f t="shared" si="160"/>
        <v>-1.8743155970508381</v>
      </c>
      <c r="AM318" s="1">
        <f t="shared" si="161"/>
        <v>-1.3610953641781844</v>
      </c>
      <c r="AN318" s="1">
        <f t="shared" si="168"/>
        <v>5.0330494682990778</v>
      </c>
      <c r="AO318" s="1">
        <f t="shared" si="168"/>
        <v>5.0330803415738927</v>
      </c>
      <c r="AP318" s="1">
        <f t="shared" si="168"/>
        <v>5.0332548149705403</v>
      </c>
      <c r="AQ318" s="1">
        <f t="shared" si="168"/>
        <v>5.0342390961221311</v>
      </c>
      <c r="AR318" s="1">
        <f t="shared" si="168"/>
        <v>5.0397383428305895</v>
      </c>
      <c r="AS318" s="1">
        <f t="shared" si="168"/>
        <v>5.0689608909588753</v>
      </c>
      <c r="AT318" s="1">
        <f t="shared" si="168"/>
        <v>5.1966313342367574</v>
      </c>
      <c r="AU318" s="1">
        <f t="shared" si="162"/>
        <v>5.5656433864121979</v>
      </c>
    </row>
    <row r="319" spans="1:47" x14ac:dyDescent="0.2">
      <c r="A319" s="38" t="s">
        <v>207</v>
      </c>
      <c r="B319" s="44" t="s">
        <v>102</v>
      </c>
      <c r="C319" s="63">
        <v>53962.148200000003</v>
      </c>
      <c r="D319" s="38" t="s">
        <v>82</v>
      </c>
      <c r="E319" s="64">
        <f t="shared" si="145"/>
        <v>-1905.9868421052611</v>
      </c>
      <c r="F319" s="1">
        <f t="shared" si="164"/>
        <v>-1906</v>
      </c>
      <c r="G319" s="1">
        <f t="shared" si="146"/>
        <v>1.5080000004672911E-2</v>
      </c>
      <c r="K319" s="1">
        <f>G319</f>
        <v>1.5080000004672911E-2</v>
      </c>
      <c r="O319" s="1">
        <f t="shared" ca="1" si="166"/>
        <v>5.4659262567173447E-3</v>
      </c>
      <c r="P319" s="1">
        <f t="shared" si="147"/>
        <v>5.5744501312622458E-3</v>
      </c>
      <c r="Q319" s="131">
        <f t="shared" si="148"/>
        <v>38943.648200000003</v>
      </c>
      <c r="S319" s="2">
        <v>1</v>
      </c>
      <c r="Z319" s="1">
        <f t="shared" si="149"/>
        <v>-1906</v>
      </c>
      <c r="AA319" s="1">
        <f t="shared" si="150"/>
        <v>8.843281005582182E-3</v>
      </c>
      <c r="AB319" s="1">
        <f t="shared" si="151"/>
        <v>1.1811169130352975E-2</v>
      </c>
      <c r="AC319" s="1">
        <f t="shared" si="152"/>
        <v>9.5055498734106653E-3</v>
      </c>
      <c r="AD319" s="1">
        <f t="shared" si="153"/>
        <v>6.236718999090729E-3</v>
      </c>
      <c r="AE319" s="1">
        <f t="shared" si="154"/>
        <v>3.8896663873619267E-5</v>
      </c>
      <c r="AF319" s="1">
        <f t="shared" si="155"/>
        <v>9.5055498734106653E-3</v>
      </c>
      <c r="AG319" s="2"/>
      <c r="AH319" s="1">
        <f t="shared" si="156"/>
        <v>3.2688308743199367E-3</v>
      </c>
      <c r="AI319" s="1">
        <f t="shared" si="157"/>
        <v>0.83226665678807699</v>
      </c>
      <c r="AJ319" s="1">
        <f t="shared" si="158"/>
        <v>-0.38449161068424792</v>
      </c>
      <c r="AK319" s="1">
        <f t="shared" si="159"/>
        <v>-0.53555306897177901</v>
      </c>
      <c r="AL319" s="1">
        <f t="shared" si="160"/>
        <v>-1.8743155970508381</v>
      </c>
      <c r="AM319" s="1">
        <f t="shared" si="161"/>
        <v>-1.3610953641781844</v>
      </c>
      <c r="AN319" s="1">
        <f t="shared" si="168"/>
        <v>5.0330494682990778</v>
      </c>
      <c r="AO319" s="1">
        <f t="shared" si="168"/>
        <v>5.0330803415738927</v>
      </c>
      <c r="AP319" s="1">
        <f t="shared" si="168"/>
        <v>5.0332548149705403</v>
      </c>
      <c r="AQ319" s="1">
        <f t="shared" si="168"/>
        <v>5.0342390961221311</v>
      </c>
      <c r="AR319" s="1">
        <f t="shared" si="168"/>
        <v>5.0397383428305895</v>
      </c>
      <c r="AS319" s="1">
        <f t="shared" si="168"/>
        <v>5.0689608909588753</v>
      </c>
      <c r="AT319" s="1">
        <f t="shared" si="168"/>
        <v>5.1966313342367574</v>
      </c>
      <c r="AU319" s="1">
        <f t="shared" si="162"/>
        <v>5.5656433864121979</v>
      </c>
    </row>
    <row r="320" spans="1:47" x14ac:dyDescent="0.2">
      <c r="A320" s="38" t="s">
        <v>208</v>
      </c>
      <c r="B320" s="44" t="s">
        <v>102</v>
      </c>
      <c r="C320" s="63">
        <v>53972.430999999997</v>
      </c>
      <c r="D320" s="38" t="s">
        <v>82</v>
      </c>
      <c r="E320" s="64">
        <f t="shared" si="145"/>
        <v>-1897.0146935641526</v>
      </c>
      <c r="F320" s="1">
        <f t="shared" si="164"/>
        <v>-1897</v>
      </c>
      <c r="G320" s="1">
        <f t="shared" si="146"/>
        <v>-1.6840000003867317E-2</v>
      </c>
      <c r="I320" s="1">
        <f>G320</f>
        <v>-1.6840000003867317E-2</v>
      </c>
      <c r="O320" s="1">
        <f t="shared" ca="1" si="166"/>
        <v>5.46916468905313E-3</v>
      </c>
      <c r="P320" s="1">
        <f t="shared" si="147"/>
        <v>5.5145084483734621E-3</v>
      </c>
      <c r="Q320" s="131">
        <f t="shared" si="148"/>
        <v>38953.930999999997</v>
      </c>
      <c r="S320" s="2">
        <v>0.1</v>
      </c>
      <c r="Z320" s="1">
        <f t="shared" si="149"/>
        <v>-1897</v>
      </c>
      <c r="AA320" s="1">
        <f t="shared" si="150"/>
        <v>8.8650729466103265E-3</v>
      </c>
      <c r="AB320" s="1">
        <f t="shared" si="151"/>
        <v>-2.0190564502104182E-2</v>
      </c>
      <c r="AC320" s="1">
        <f t="shared" si="152"/>
        <v>-2.2354508452240778E-2</v>
      </c>
      <c r="AD320" s="1">
        <f t="shared" si="153"/>
        <v>-2.5705072950477643E-2</v>
      </c>
      <c r="AE320" s="1">
        <f t="shared" si="154"/>
        <v>6.6075077538937748E-5</v>
      </c>
      <c r="AF320" s="1">
        <f t="shared" si="155"/>
        <v>-2.2354508452240778E-2</v>
      </c>
      <c r="AG320" s="2"/>
      <c r="AH320" s="1">
        <f t="shared" si="156"/>
        <v>3.3505644982368648E-3</v>
      </c>
      <c r="AI320" s="1">
        <f t="shared" si="157"/>
        <v>0.83564840136097196</v>
      </c>
      <c r="AJ320" s="1">
        <f t="shared" si="158"/>
        <v>-0.37866062734194617</v>
      </c>
      <c r="AK320" s="1">
        <f t="shared" si="159"/>
        <v>-0.53660051820226162</v>
      </c>
      <c r="AL320" s="1">
        <f t="shared" si="160"/>
        <v>-1.8680072968245827</v>
      </c>
      <c r="AM320" s="1">
        <f t="shared" si="161"/>
        <v>-1.3521363291015451</v>
      </c>
      <c r="AN320" s="1">
        <f t="shared" si="168"/>
        <v>5.0393102699013852</v>
      </c>
      <c r="AO320" s="1">
        <f t="shared" si="168"/>
        <v>5.0393441581876877</v>
      </c>
      <c r="AP320" s="1">
        <f t="shared" si="168"/>
        <v>5.039532126473917</v>
      </c>
      <c r="AQ320" s="1">
        <f t="shared" si="168"/>
        <v>5.0405728463894297</v>
      </c>
      <c r="AR320" s="1">
        <f t="shared" si="168"/>
        <v>5.0462783991355948</v>
      </c>
      <c r="AS320" s="1">
        <f t="shared" si="168"/>
        <v>5.0760292575239285</v>
      </c>
      <c r="AT320" s="1">
        <f t="shared" si="168"/>
        <v>5.2039527464099136</v>
      </c>
      <c r="AU320" s="1">
        <f t="shared" si="162"/>
        <v>5.5707856482582647</v>
      </c>
    </row>
    <row r="321" spans="1:47" x14ac:dyDescent="0.2">
      <c r="A321" s="76" t="s">
        <v>209</v>
      </c>
      <c r="B321" s="75" t="s">
        <v>102</v>
      </c>
      <c r="C321" s="76">
        <v>53972.431839999997</v>
      </c>
      <c r="D321" s="76">
        <v>6.0000000000000001E-3</v>
      </c>
      <c r="E321" s="64">
        <f t="shared" si="145"/>
        <v>-1897.0139606310236</v>
      </c>
      <c r="F321" s="1">
        <f t="shared" si="164"/>
        <v>-1897</v>
      </c>
      <c r="G321" s="1">
        <f t="shared" si="146"/>
        <v>-1.6000000003259629E-2</v>
      </c>
      <c r="K321" s="1">
        <f>G321</f>
        <v>-1.6000000003259629E-2</v>
      </c>
      <c r="O321" s="1">
        <f t="shared" ca="1" si="166"/>
        <v>5.46916468905313E-3</v>
      </c>
      <c r="P321" s="1">
        <f t="shared" si="147"/>
        <v>5.5145084483734621E-3</v>
      </c>
      <c r="Q321" s="131">
        <f t="shared" si="148"/>
        <v>38953.931839999997</v>
      </c>
      <c r="S321" s="2">
        <v>1</v>
      </c>
      <c r="Z321" s="1">
        <f t="shared" si="149"/>
        <v>-1897</v>
      </c>
      <c r="AA321" s="1">
        <f t="shared" si="150"/>
        <v>8.8650729466103265E-3</v>
      </c>
      <c r="AB321" s="1">
        <f t="shared" si="151"/>
        <v>-1.9350564501496494E-2</v>
      </c>
      <c r="AC321" s="1">
        <f t="shared" si="152"/>
        <v>-2.151450845163309E-2</v>
      </c>
      <c r="AD321" s="1">
        <f t="shared" si="153"/>
        <v>-2.4865072949869955E-2</v>
      </c>
      <c r="AE321" s="1">
        <f t="shared" si="154"/>
        <v>6.1827185280235455E-4</v>
      </c>
      <c r="AF321" s="1">
        <f t="shared" si="155"/>
        <v>-2.151450845163309E-2</v>
      </c>
      <c r="AG321" s="2"/>
      <c r="AH321" s="1">
        <f t="shared" si="156"/>
        <v>3.3505644982368648E-3</v>
      </c>
      <c r="AI321" s="1">
        <f t="shared" si="157"/>
        <v>0.83564840136097196</v>
      </c>
      <c r="AJ321" s="1">
        <f t="shared" si="158"/>
        <v>-0.37866062734194617</v>
      </c>
      <c r="AK321" s="1">
        <f t="shared" si="159"/>
        <v>-0.53660051820226162</v>
      </c>
      <c r="AL321" s="1">
        <f t="shared" si="160"/>
        <v>-1.8680072968245827</v>
      </c>
      <c r="AM321" s="1">
        <f t="shared" si="161"/>
        <v>-1.3521363291015451</v>
      </c>
      <c r="AN321" s="1">
        <f t="shared" ref="AN321:AT330" si="169">$AU321+$AB$7*SIN(AO321)</f>
        <v>5.0393102699013852</v>
      </c>
      <c r="AO321" s="1">
        <f t="shared" si="169"/>
        <v>5.0393441581876877</v>
      </c>
      <c r="AP321" s="1">
        <f t="shared" si="169"/>
        <v>5.039532126473917</v>
      </c>
      <c r="AQ321" s="1">
        <f t="shared" si="169"/>
        <v>5.0405728463894297</v>
      </c>
      <c r="AR321" s="1">
        <f t="shared" si="169"/>
        <v>5.0462783991355948</v>
      </c>
      <c r="AS321" s="1">
        <f t="shared" si="169"/>
        <v>5.0760292575239285</v>
      </c>
      <c r="AT321" s="1">
        <f t="shared" si="169"/>
        <v>5.2039527464099136</v>
      </c>
      <c r="AU321" s="1">
        <f t="shared" si="162"/>
        <v>5.5707856482582647</v>
      </c>
    </row>
    <row r="322" spans="1:47" x14ac:dyDescent="0.2">
      <c r="A322" s="38" t="s">
        <v>208</v>
      </c>
      <c r="B322" s="44" t="s">
        <v>102</v>
      </c>
      <c r="C322" s="63">
        <v>53972.436000000002</v>
      </c>
      <c r="D322" s="38" t="s">
        <v>82</v>
      </c>
      <c r="E322" s="64">
        <f t="shared" si="145"/>
        <v>-1897.0103308669547</v>
      </c>
      <c r="F322" s="1">
        <f t="shared" si="164"/>
        <v>-1897</v>
      </c>
      <c r="G322" s="1">
        <f t="shared" si="146"/>
        <v>-1.1839999999210704E-2</v>
      </c>
      <c r="I322" s="1">
        <f>G322</f>
        <v>-1.1839999999210704E-2</v>
      </c>
      <c r="O322" s="1">
        <f t="shared" ca="1" si="166"/>
        <v>5.46916468905313E-3</v>
      </c>
      <c r="P322" s="1">
        <f t="shared" si="147"/>
        <v>5.5145084483734621E-3</v>
      </c>
      <c r="Q322" s="131">
        <f t="shared" si="148"/>
        <v>38953.936000000002</v>
      </c>
      <c r="S322" s="2">
        <v>0.1</v>
      </c>
      <c r="Z322" s="1">
        <f t="shared" si="149"/>
        <v>-1897</v>
      </c>
      <c r="AA322" s="1">
        <f t="shared" si="150"/>
        <v>8.8650729466103265E-3</v>
      </c>
      <c r="AB322" s="1">
        <f t="shared" si="151"/>
        <v>-1.5190564497447569E-2</v>
      </c>
      <c r="AC322" s="1">
        <f t="shared" si="152"/>
        <v>-1.7354508447584165E-2</v>
      </c>
      <c r="AD322" s="1">
        <f t="shared" si="153"/>
        <v>-2.0705072945821031E-2</v>
      </c>
      <c r="AE322" s="1">
        <f t="shared" si="154"/>
        <v>4.2870004569177001E-5</v>
      </c>
      <c r="AF322" s="1">
        <f t="shared" si="155"/>
        <v>-1.7354508447584165E-2</v>
      </c>
      <c r="AG322" s="2"/>
      <c r="AH322" s="1">
        <f t="shared" si="156"/>
        <v>3.3505644982368648E-3</v>
      </c>
      <c r="AI322" s="1">
        <f t="shared" si="157"/>
        <v>0.83564840136097196</v>
      </c>
      <c r="AJ322" s="1">
        <f t="shared" si="158"/>
        <v>-0.37866062734194617</v>
      </c>
      <c r="AK322" s="1">
        <f t="shared" si="159"/>
        <v>-0.53660051820226162</v>
      </c>
      <c r="AL322" s="1">
        <f t="shared" si="160"/>
        <v>-1.8680072968245827</v>
      </c>
      <c r="AM322" s="1">
        <f t="shared" si="161"/>
        <v>-1.3521363291015451</v>
      </c>
      <c r="AN322" s="1">
        <f t="shared" si="169"/>
        <v>5.0393102699013852</v>
      </c>
      <c r="AO322" s="1">
        <f t="shared" si="169"/>
        <v>5.0393441581876877</v>
      </c>
      <c r="AP322" s="1">
        <f t="shared" si="169"/>
        <v>5.039532126473917</v>
      </c>
      <c r="AQ322" s="1">
        <f t="shared" si="169"/>
        <v>5.0405728463894297</v>
      </c>
      <c r="AR322" s="1">
        <f t="shared" si="169"/>
        <v>5.0462783991355948</v>
      </c>
      <c r="AS322" s="1">
        <f t="shared" si="169"/>
        <v>5.0760292575239285</v>
      </c>
      <c r="AT322" s="1">
        <f t="shared" si="169"/>
        <v>5.2039527464099136</v>
      </c>
      <c r="AU322" s="1">
        <f t="shared" si="162"/>
        <v>5.5707856482582647</v>
      </c>
    </row>
    <row r="323" spans="1:47" x14ac:dyDescent="0.2">
      <c r="A323" s="76" t="s">
        <v>209</v>
      </c>
      <c r="B323" s="75" t="s">
        <v>102</v>
      </c>
      <c r="C323" s="76">
        <v>53972.436040000001</v>
      </c>
      <c r="D323" s="76">
        <v>6.0000000000000001E-3</v>
      </c>
      <c r="E323" s="64">
        <f t="shared" si="145"/>
        <v>-1897.010295965378</v>
      </c>
      <c r="F323" s="1">
        <f t="shared" si="164"/>
        <v>-1897</v>
      </c>
      <c r="G323" s="1">
        <f t="shared" si="146"/>
        <v>-1.1800000000221189E-2</v>
      </c>
      <c r="K323" s="1">
        <f>G323</f>
        <v>-1.1800000000221189E-2</v>
      </c>
      <c r="O323" s="1">
        <f t="shared" ca="1" si="166"/>
        <v>5.46916468905313E-3</v>
      </c>
      <c r="P323" s="1">
        <f t="shared" si="147"/>
        <v>5.5145084483734621E-3</v>
      </c>
      <c r="Q323" s="131">
        <f t="shared" si="148"/>
        <v>38953.936040000001</v>
      </c>
      <c r="S323" s="2">
        <v>1</v>
      </c>
      <c r="Z323" s="1">
        <f t="shared" si="149"/>
        <v>-1897</v>
      </c>
      <c r="AA323" s="1">
        <f t="shared" si="150"/>
        <v>8.8650729466103265E-3</v>
      </c>
      <c r="AB323" s="1">
        <f t="shared" si="151"/>
        <v>-1.5150564498458054E-2</v>
      </c>
      <c r="AC323" s="1">
        <f t="shared" si="152"/>
        <v>-1.731450844859465E-2</v>
      </c>
      <c r="AD323" s="1">
        <f t="shared" si="153"/>
        <v>-2.0665072946831516E-2</v>
      </c>
      <c r="AE323" s="1">
        <f t="shared" si="154"/>
        <v>4.2704523989786777E-4</v>
      </c>
      <c r="AF323" s="1">
        <f t="shared" si="155"/>
        <v>-1.731450844859465E-2</v>
      </c>
      <c r="AG323" s="2"/>
      <c r="AH323" s="1">
        <f t="shared" si="156"/>
        <v>3.3505644982368648E-3</v>
      </c>
      <c r="AI323" s="1">
        <f t="shared" si="157"/>
        <v>0.83564840136097196</v>
      </c>
      <c r="AJ323" s="1">
        <f t="shared" si="158"/>
        <v>-0.37866062734194617</v>
      </c>
      <c r="AK323" s="1">
        <f t="shared" si="159"/>
        <v>-0.53660051820226162</v>
      </c>
      <c r="AL323" s="1">
        <f t="shared" si="160"/>
        <v>-1.8680072968245827</v>
      </c>
      <c r="AM323" s="1">
        <f t="shared" si="161"/>
        <v>-1.3521363291015451</v>
      </c>
      <c r="AN323" s="1">
        <f t="shared" si="169"/>
        <v>5.0393102699013852</v>
      </c>
      <c r="AO323" s="1">
        <f t="shared" si="169"/>
        <v>5.0393441581876877</v>
      </c>
      <c r="AP323" s="1">
        <f t="shared" si="169"/>
        <v>5.039532126473917</v>
      </c>
      <c r="AQ323" s="1">
        <f t="shared" si="169"/>
        <v>5.0405728463894297</v>
      </c>
      <c r="AR323" s="1">
        <f t="shared" si="169"/>
        <v>5.0462783991355948</v>
      </c>
      <c r="AS323" s="1">
        <f t="shared" si="169"/>
        <v>5.0760292575239285</v>
      </c>
      <c r="AT323" s="1">
        <f t="shared" si="169"/>
        <v>5.2039527464099136</v>
      </c>
      <c r="AU323" s="1">
        <f t="shared" si="162"/>
        <v>5.5707856482582647</v>
      </c>
    </row>
    <row r="324" spans="1:47" x14ac:dyDescent="0.2">
      <c r="A324" s="76" t="s">
        <v>201</v>
      </c>
      <c r="B324" s="75" t="s">
        <v>102</v>
      </c>
      <c r="C324" s="76">
        <v>54018.305959999998</v>
      </c>
      <c r="D324" s="76">
        <v>5.0000000000000001E-4</v>
      </c>
      <c r="E324" s="64">
        <f t="shared" si="145"/>
        <v>-1856.9869817115759</v>
      </c>
      <c r="F324" s="1">
        <f t="shared" si="164"/>
        <v>-1857</v>
      </c>
      <c r="G324" s="1">
        <f t="shared" si="146"/>
        <v>1.4919999994162936E-2</v>
      </c>
      <c r="K324" s="1">
        <f>G324</f>
        <v>1.4919999994162936E-2</v>
      </c>
      <c r="O324" s="1">
        <f t="shared" ca="1" si="166"/>
        <v>5.4835577216566208E-3</v>
      </c>
      <c r="P324" s="1">
        <f t="shared" si="147"/>
        <v>5.2469154610870813E-3</v>
      </c>
      <c r="Q324" s="131">
        <f t="shared" si="148"/>
        <v>38999.805959999998</v>
      </c>
      <c r="S324" s="2">
        <v>1</v>
      </c>
      <c r="Z324" s="1">
        <f t="shared" si="149"/>
        <v>-1857</v>
      </c>
      <c r="AA324" s="1">
        <f t="shared" si="150"/>
        <v>8.9631639041291272E-3</v>
      </c>
      <c r="AB324" s="1">
        <f t="shared" si="151"/>
        <v>1.120375155112089E-2</v>
      </c>
      <c r="AC324" s="1">
        <f t="shared" si="152"/>
        <v>9.6730845330758545E-3</v>
      </c>
      <c r="AD324" s="1">
        <f t="shared" si="153"/>
        <v>5.9568360900338086E-3</v>
      </c>
      <c r="AE324" s="1">
        <f t="shared" si="154"/>
        <v>3.5483896203529274E-5</v>
      </c>
      <c r="AF324" s="1">
        <f t="shared" si="155"/>
        <v>9.6730845330758545E-3</v>
      </c>
      <c r="AG324" s="2"/>
      <c r="AH324" s="1">
        <f t="shared" si="156"/>
        <v>3.7162484430420459E-3</v>
      </c>
      <c r="AI324" s="1">
        <f t="shared" si="157"/>
        <v>0.85109906953826042</v>
      </c>
      <c r="AJ324" s="1">
        <f t="shared" si="158"/>
        <v>-0.35197199149730612</v>
      </c>
      <c r="AK324" s="1">
        <f t="shared" si="159"/>
        <v>-0.54109156066027131</v>
      </c>
      <c r="AL324" s="1">
        <f t="shared" si="160"/>
        <v>-1.8393356381706447</v>
      </c>
      <c r="AM324" s="1">
        <f t="shared" si="161"/>
        <v>-1.3123590133843364</v>
      </c>
      <c r="AN324" s="1">
        <f t="shared" si="169"/>
        <v>5.0674494253395466</v>
      </c>
      <c r="AO324" s="1">
        <f t="shared" si="169"/>
        <v>5.0674997219192095</v>
      </c>
      <c r="AP324" s="1">
        <f t="shared" si="169"/>
        <v>5.0677573945361356</v>
      </c>
      <c r="AQ324" s="1">
        <f t="shared" si="169"/>
        <v>5.0690746722597524</v>
      </c>
      <c r="AR324" s="1">
        <f t="shared" si="169"/>
        <v>5.0757374553890564</v>
      </c>
      <c r="AS324" s="1">
        <f t="shared" si="169"/>
        <v>5.1077963544863634</v>
      </c>
      <c r="AT324" s="1">
        <f t="shared" si="169"/>
        <v>5.2366089089918741</v>
      </c>
      <c r="AU324" s="1">
        <f t="shared" si="162"/>
        <v>5.5936401453518947</v>
      </c>
    </row>
    <row r="325" spans="1:47" x14ac:dyDescent="0.2">
      <c r="A325" s="76" t="s">
        <v>201</v>
      </c>
      <c r="B325" s="75" t="s">
        <v>102</v>
      </c>
      <c r="C325" s="76">
        <v>54019.452969999998</v>
      </c>
      <c r="D325" s="76" t="s">
        <v>210</v>
      </c>
      <c r="E325" s="64">
        <f t="shared" si="145"/>
        <v>-1855.9861702498974</v>
      </c>
      <c r="F325" s="1">
        <f t="shared" si="164"/>
        <v>-1856</v>
      </c>
      <c r="G325" s="1">
        <f t="shared" si="146"/>
        <v>1.5849999996135011E-2</v>
      </c>
      <c r="K325" s="1">
        <f>G325</f>
        <v>1.5849999996135011E-2</v>
      </c>
      <c r="O325" s="1">
        <f t="shared" ca="1" si="166"/>
        <v>5.4839175474717082E-3</v>
      </c>
      <c r="P325" s="1">
        <f t="shared" si="147"/>
        <v>5.2402008375176702E-3</v>
      </c>
      <c r="Q325" s="131">
        <f t="shared" si="148"/>
        <v>39000.952969999998</v>
      </c>
      <c r="S325" s="2">
        <v>1</v>
      </c>
      <c r="Z325" s="1">
        <f t="shared" si="149"/>
        <v>-1856</v>
      </c>
      <c r="AA325" s="1">
        <f t="shared" si="150"/>
        <v>8.9656413642117561E-3</v>
      </c>
      <c r="AB325" s="1">
        <f t="shared" si="151"/>
        <v>1.2124559469440925E-2</v>
      </c>
      <c r="AC325" s="1">
        <f t="shared" si="152"/>
        <v>1.0609799158617341E-2</v>
      </c>
      <c r="AD325" s="1">
        <f t="shared" si="153"/>
        <v>6.8843586319232552E-3</v>
      </c>
      <c r="AE325" s="1">
        <f t="shared" si="154"/>
        <v>4.7394393772936235E-5</v>
      </c>
      <c r="AF325" s="1">
        <f t="shared" si="155"/>
        <v>1.0609799158617341E-2</v>
      </c>
      <c r="AG325" s="2"/>
      <c r="AH325" s="1">
        <f t="shared" si="156"/>
        <v>3.7254405266940863E-3</v>
      </c>
      <c r="AI325" s="1">
        <f t="shared" si="157"/>
        <v>0.85149433742855563</v>
      </c>
      <c r="AJ325" s="1">
        <f t="shared" si="158"/>
        <v>-0.35128820974826797</v>
      </c>
      <c r="AK325" s="1">
        <f t="shared" si="159"/>
        <v>-0.54120017765551054</v>
      </c>
      <c r="AL325" s="1">
        <f t="shared" si="160"/>
        <v>-1.8386052105812472</v>
      </c>
      <c r="AM325" s="1">
        <f t="shared" si="161"/>
        <v>-1.311365273165451</v>
      </c>
      <c r="AN325" s="1">
        <f t="shared" si="169"/>
        <v>5.0681595864204274</v>
      </c>
      <c r="AO325" s="1">
        <f t="shared" si="169"/>
        <v>5.0682103625415342</v>
      </c>
      <c r="AP325" s="1">
        <f t="shared" si="169"/>
        <v>5.0684699939135953</v>
      </c>
      <c r="AQ325" s="1">
        <f t="shared" si="169"/>
        <v>5.0697947337444011</v>
      </c>
      <c r="AR325" s="1">
        <f t="shared" si="169"/>
        <v>5.0764822497484205</v>
      </c>
      <c r="AS325" s="1">
        <f t="shared" si="169"/>
        <v>5.1085978885883181</v>
      </c>
      <c r="AT325" s="1">
        <f t="shared" si="169"/>
        <v>5.237427723847885</v>
      </c>
      <c r="AU325" s="1">
        <f t="shared" si="162"/>
        <v>5.5942115077792351</v>
      </c>
    </row>
    <row r="326" spans="1:47" x14ac:dyDescent="0.2">
      <c r="A326" s="38" t="s">
        <v>211</v>
      </c>
      <c r="B326" s="44" t="s">
        <v>102</v>
      </c>
      <c r="C326" s="63">
        <v>54356.401100000003</v>
      </c>
      <c r="D326" s="38" t="s">
        <v>82</v>
      </c>
      <c r="E326" s="64">
        <f t="shared" si="145"/>
        <v>-1561.9856380008359</v>
      </c>
      <c r="F326" s="1">
        <f t="shared" si="164"/>
        <v>-1562</v>
      </c>
      <c r="G326" s="1">
        <f t="shared" si="146"/>
        <v>1.6459999998915009E-2</v>
      </c>
      <c r="I326" s="1">
        <f>G326</f>
        <v>1.6459999998915009E-2</v>
      </c>
      <c r="O326" s="1">
        <f t="shared" ca="1" si="166"/>
        <v>5.5897063371073679E-3</v>
      </c>
      <c r="P326" s="1">
        <f t="shared" si="147"/>
        <v>3.2136427888163422E-3</v>
      </c>
      <c r="Q326" s="131">
        <f t="shared" si="148"/>
        <v>39337.901100000003</v>
      </c>
      <c r="S326" s="2">
        <v>0.1</v>
      </c>
      <c r="Z326" s="1">
        <f t="shared" si="149"/>
        <v>-1562</v>
      </c>
      <c r="AA326" s="1">
        <f t="shared" si="150"/>
        <v>9.7323408028418337E-3</v>
      </c>
      <c r="AB326" s="1">
        <f t="shared" si="151"/>
        <v>9.9413019848895185E-3</v>
      </c>
      <c r="AC326" s="1">
        <f t="shared" si="152"/>
        <v>1.3246357210098668E-2</v>
      </c>
      <c r="AD326" s="1">
        <f t="shared" si="153"/>
        <v>6.7276591960731755E-3</v>
      </c>
      <c r="AE326" s="1">
        <f t="shared" si="154"/>
        <v>4.5261398258507968E-6</v>
      </c>
      <c r="AF326" s="1">
        <f t="shared" si="155"/>
        <v>1.3246357210098668E-2</v>
      </c>
      <c r="AG326" s="2"/>
      <c r="AH326" s="1">
        <f t="shared" si="156"/>
        <v>6.5186980140254907E-3</v>
      </c>
      <c r="AI326" s="1">
        <f t="shared" si="157"/>
        <v>0.98981341475191709</v>
      </c>
      <c r="AJ326" s="1">
        <f t="shared" si="158"/>
        <v>-0.10907258429326387</v>
      </c>
      <c r="AK326" s="1">
        <f t="shared" si="159"/>
        <v>-0.56111299895041045</v>
      </c>
      <c r="AL326" s="1">
        <f t="shared" si="160"/>
        <v>-1.5889485820466962</v>
      </c>
      <c r="AM326" s="1">
        <f t="shared" si="161"/>
        <v>-1.0183190240715589</v>
      </c>
      <c r="AN326" s="1">
        <f t="shared" si="169"/>
        <v>5.2931292524362199</v>
      </c>
      <c r="AO326" s="1">
        <f t="shared" si="169"/>
        <v>5.2935733736736736</v>
      </c>
      <c r="AP326" s="1">
        <f t="shared" si="169"/>
        <v>5.2950132342975751</v>
      </c>
      <c r="AQ326" s="1">
        <f t="shared" si="169"/>
        <v>5.2996598571918305</v>
      </c>
      <c r="AR326" s="1">
        <f t="shared" si="169"/>
        <v>5.3144391955478314</v>
      </c>
      <c r="AS326" s="1">
        <f t="shared" si="169"/>
        <v>5.359479415338785</v>
      </c>
      <c r="AT326" s="1">
        <f t="shared" si="169"/>
        <v>5.4828566192151706</v>
      </c>
      <c r="AU326" s="1">
        <f t="shared" si="162"/>
        <v>5.7621920614174131</v>
      </c>
    </row>
    <row r="327" spans="1:47" x14ac:dyDescent="0.2">
      <c r="A327" s="72" t="s">
        <v>212</v>
      </c>
      <c r="B327" s="74" t="s">
        <v>102</v>
      </c>
      <c r="C327" s="72">
        <v>54379.322399999997</v>
      </c>
      <c r="D327" s="72">
        <v>1E-3</v>
      </c>
      <c r="E327" s="64">
        <f t="shared" si="145"/>
        <v>-1541.9858997626725</v>
      </c>
      <c r="F327" s="1">
        <f t="shared" si="164"/>
        <v>-1542</v>
      </c>
      <c r="G327" s="1">
        <f t="shared" si="146"/>
        <v>1.6159999999217689E-2</v>
      </c>
      <c r="K327" s="1">
        <f>G327</f>
        <v>1.6159999999217689E-2</v>
      </c>
      <c r="O327" s="1">
        <f t="shared" ca="1" si="166"/>
        <v>5.5969028534091133E-3</v>
      </c>
      <c r="P327" s="1">
        <f t="shared" si="147"/>
        <v>3.0719832333624985E-3</v>
      </c>
      <c r="Q327" s="131">
        <f t="shared" si="148"/>
        <v>39360.822399999997</v>
      </c>
      <c r="S327" s="2">
        <v>1</v>
      </c>
      <c r="Z327" s="1">
        <f t="shared" si="149"/>
        <v>-1542</v>
      </c>
      <c r="AA327" s="1">
        <f t="shared" si="150"/>
        <v>9.7857946032806203E-3</v>
      </c>
      <c r="AB327" s="1">
        <f t="shared" si="151"/>
        <v>9.4461886292995685E-3</v>
      </c>
      <c r="AC327" s="1">
        <f t="shared" si="152"/>
        <v>1.3088016765855191E-2</v>
      </c>
      <c r="AD327" s="1">
        <f t="shared" si="153"/>
        <v>6.3742053959370687E-3</v>
      </c>
      <c r="AE327" s="1">
        <f t="shared" si="154"/>
        <v>4.0630494429593244E-5</v>
      </c>
      <c r="AF327" s="1">
        <f t="shared" si="155"/>
        <v>1.3088016765855191E-2</v>
      </c>
      <c r="AG327" s="2"/>
      <c r="AH327" s="1">
        <f t="shared" si="156"/>
        <v>6.7138113699181214E-3</v>
      </c>
      <c r="AI327" s="1">
        <f t="shared" si="157"/>
        <v>1.0010392497917553</v>
      </c>
      <c r="AJ327" s="1">
        <f t="shared" si="158"/>
        <v>-8.9167363037045963E-2</v>
      </c>
      <c r="AK327" s="1">
        <f t="shared" si="159"/>
        <v>-0.56120449398593575</v>
      </c>
      <c r="AL327" s="1">
        <f t="shared" si="160"/>
        <v>-1.5689445087589582</v>
      </c>
      <c r="AM327" s="1">
        <f t="shared" si="161"/>
        <v>-0.99814989446475777</v>
      </c>
      <c r="AN327" s="1">
        <f t="shared" si="169"/>
        <v>5.3097624069117675</v>
      </c>
      <c r="AO327" s="1">
        <f t="shared" si="169"/>
        <v>5.3102585098931918</v>
      </c>
      <c r="AP327" s="1">
        <f t="shared" si="169"/>
        <v>5.3118271821797087</v>
      </c>
      <c r="AQ327" s="1">
        <f t="shared" si="169"/>
        <v>5.3167637992740406</v>
      </c>
      <c r="AR327" s="1">
        <f t="shared" si="169"/>
        <v>5.3320746322678758</v>
      </c>
      <c r="AS327" s="1">
        <f t="shared" si="169"/>
        <v>5.3776122128409085</v>
      </c>
      <c r="AT327" s="1">
        <f t="shared" si="169"/>
        <v>5.4998641709792215</v>
      </c>
      <c r="AU327" s="1">
        <f t="shared" si="162"/>
        <v>5.7736193099642286</v>
      </c>
    </row>
    <row r="328" spans="1:47" x14ac:dyDescent="0.2">
      <c r="A328" s="38" t="s">
        <v>208</v>
      </c>
      <c r="B328" s="44" t="s">
        <v>102</v>
      </c>
      <c r="C328" s="63">
        <v>54410.2673</v>
      </c>
      <c r="D328" s="38" t="s">
        <v>82</v>
      </c>
      <c r="E328" s="64">
        <f t="shared" si="145"/>
        <v>-1514.9852540834859</v>
      </c>
      <c r="F328" s="1">
        <f t="shared" si="164"/>
        <v>-1515</v>
      </c>
      <c r="G328" s="1">
        <f t="shared" si="146"/>
        <v>1.6899999995075632E-2</v>
      </c>
      <c r="K328" s="1">
        <f>G328</f>
        <v>1.6899999995075632E-2</v>
      </c>
      <c r="O328" s="1">
        <f t="shared" ca="1" si="166"/>
        <v>5.6066181504164699E-3</v>
      </c>
      <c r="P328" s="1">
        <f t="shared" si="147"/>
        <v>2.8799752776969101E-3</v>
      </c>
      <c r="Q328" s="131">
        <f t="shared" si="148"/>
        <v>39391.7673</v>
      </c>
      <c r="S328" s="2">
        <v>1</v>
      </c>
      <c r="Z328" s="1">
        <f t="shared" si="149"/>
        <v>-1515</v>
      </c>
      <c r="AA328" s="1">
        <f t="shared" si="150"/>
        <v>9.857765901406532E-3</v>
      </c>
      <c r="AB328" s="1">
        <f t="shared" si="151"/>
        <v>9.9222093713660104E-3</v>
      </c>
      <c r="AC328" s="1">
        <f t="shared" si="152"/>
        <v>1.4020024717378721E-2</v>
      </c>
      <c r="AD328" s="1">
        <f t="shared" si="153"/>
        <v>7.0422340936690999E-3</v>
      </c>
      <c r="AE328" s="1">
        <f t="shared" si="154"/>
        <v>4.9593061030035447E-5</v>
      </c>
      <c r="AF328" s="1">
        <f t="shared" si="155"/>
        <v>1.4020024717378721E-2</v>
      </c>
      <c r="AG328" s="2"/>
      <c r="AH328" s="1">
        <f t="shared" si="156"/>
        <v>6.9777906237096215E-3</v>
      </c>
      <c r="AI328" s="1">
        <f t="shared" si="157"/>
        <v>1.0166060298360839</v>
      </c>
      <c r="AJ328" s="1">
        <f t="shared" si="158"/>
        <v>-6.1504672612090153E-2</v>
      </c>
      <c r="AK328" s="1">
        <f t="shared" si="159"/>
        <v>-0.56095971680970369</v>
      </c>
      <c r="AL328" s="1">
        <f t="shared" si="160"/>
        <v>-1.5412020777008804</v>
      </c>
      <c r="AM328" s="1">
        <f t="shared" si="161"/>
        <v>-0.97083517778804673</v>
      </c>
      <c r="AN328" s="1">
        <f t="shared" si="169"/>
        <v>5.3325237931859313</v>
      </c>
      <c r="AO328" s="1">
        <f t="shared" si="169"/>
        <v>5.3330962117223528</v>
      </c>
      <c r="AP328" s="1">
        <f t="shared" si="169"/>
        <v>5.3348477839611697</v>
      </c>
      <c r="AQ328" s="1">
        <f t="shared" si="169"/>
        <v>5.3401811707033957</v>
      </c>
      <c r="AR328" s="1">
        <f t="shared" si="169"/>
        <v>5.3561853483116275</v>
      </c>
      <c r="AS328" s="1">
        <f t="shared" si="169"/>
        <v>5.4022958260451155</v>
      </c>
      <c r="AT328" s="1">
        <f t="shared" si="169"/>
        <v>5.5228809341327523</v>
      </c>
      <c r="AU328" s="1">
        <f t="shared" si="162"/>
        <v>5.7890460955024281</v>
      </c>
    </row>
    <row r="329" spans="1:47" x14ac:dyDescent="0.2">
      <c r="A329" s="76" t="s">
        <v>209</v>
      </c>
      <c r="B329" s="75" t="s">
        <v>102</v>
      </c>
      <c r="C329" s="76">
        <v>54410.267379999998</v>
      </c>
      <c r="D329" s="76">
        <v>2.0000000000000001E-4</v>
      </c>
      <c r="E329" s="64">
        <f t="shared" si="145"/>
        <v>-1514.9851842803325</v>
      </c>
      <c r="F329" s="1">
        <f t="shared" si="164"/>
        <v>-1515</v>
      </c>
      <c r="G329" s="1">
        <f t="shared" si="146"/>
        <v>1.6979999993054662E-2</v>
      </c>
      <c r="K329" s="1">
        <f>G329</f>
        <v>1.6979999993054662E-2</v>
      </c>
      <c r="O329" s="1">
        <f t="shared" ca="1" si="166"/>
        <v>5.6066181504164699E-3</v>
      </c>
      <c r="P329" s="1">
        <f t="shared" si="147"/>
        <v>2.8799752776969101E-3</v>
      </c>
      <c r="Q329" s="131">
        <f t="shared" si="148"/>
        <v>39391.767379999998</v>
      </c>
      <c r="S329" s="2">
        <v>1</v>
      </c>
      <c r="Z329" s="1">
        <f t="shared" si="149"/>
        <v>-1515</v>
      </c>
      <c r="AA329" s="1">
        <f t="shared" si="150"/>
        <v>9.857765901406532E-3</v>
      </c>
      <c r="AB329" s="1">
        <f t="shared" si="151"/>
        <v>1.000220936934504E-2</v>
      </c>
      <c r="AC329" s="1">
        <f t="shared" si="152"/>
        <v>1.4100024715357751E-2</v>
      </c>
      <c r="AD329" s="1">
        <f t="shared" si="153"/>
        <v>7.1222340916481299E-3</v>
      </c>
      <c r="AE329" s="1">
        <f t="shared" si="154"/>
        <v>5.0726218456234861E-5</v>
      </c>
      <c r="AF329" s="1">
        <f t="shared" si="155"/>
        <v>1.4100024715357751E-2</v>
      </c>
      <c r="AG329" s="2"/>
      <c r="AH329" s="1">
        <f t="shared" si="156"/>
        <v>6.9777906237096215E-3</v>
      </c>
      <c r="AI329" s="1">
        <f t="shared" si="157"/>
        <v>1.0166060298360839</v>
      </c>
      <c r="AJ329" s="1">
        <f t="shared" si="158"/>
        <v>-6.1504672612090153E-2</v>
      </c>
      <c r="AK329" s="1">
        <f t="shared" si="159"/>
        <v>-0.56095971680970369</v>
      </c>
      <c r="AL329" s="1">
        <f t="shared" si="160"/>
        <v>-1.5412020777008804</v>
      </c>
      <c r="AM329" s="1">
        <f t="shared" si="161"/>
        <v>-0.97083517778804673</v>
      </c>
      <c r="AN329" s="1">
        <f t="shared" si="169"/>
        <v>5.3325237931859313</v>
      </c>
      <c r="AO329" s="1">
        <f t="shared" si="169"/>
        <v>5.3330962117223528</v>
      </c>
      <c r="AP329" s="1">
        <f t="shared" si="169"/>
        <v>5.3348477839611697</v>
      </c>
      <c r="AQ329" s="1">
        <f t="shared" si="169"/>
        <v>5.3401811707033957</v>
      </c>
      <c r="AR329" s="1">
        <f t="shared" si="169"/>
        <v>5.3561853483116275</v>
      </c>
      <c r="AS329" s="1">
        <f t="shared" si="169"/>
        <v>5.4022958260451155</v>
      </c>
      <c r="AT329" s="1">
        <f t="shared" si="169"/>
        <v>5.5228809341327523</v>
      </c>
      <c r="AU329" s="1">
        <f t="shared" si="162"/>
        <v>5.7890460955024281</v>
      </c>
    </row>
    <row r="330" spans="1:47" x14ac:dyDescent="0.2">
      <c r="A330" s="77" t="s">
        <v>213</v>
      </c>
      <c r="B330" s="80" t="s">
        <v>102</v>
      </c>
      <c r="C330" s="77">
        <v>54686.472000000002</v>
      </c>
      <c r="D330" s="77">
        <v>2.0000000000000001E-4</v>
      </c>
      <c r="E330" s="64">
        <f t="shared" si="145"/>
        <v>-1273.9857601563585</v>
      </c>
      <c r="F330" s="1">
        <f t="shared" si="164"/>
        <v>-1274</v>
      </c>
      <c r="G330" s="1">
        <f t="shared" si="146"/>
        <v>1.6320000002451707E-2</v>
      </c>
      <c r="K330" s="1">
        <f>G330</f>
        <v>1.6320000002451707E-2</v>
      </c>
      <c r="O330" s="1">
        <f t="shared" ref="O330:O341" ca="1" si="170">+C$11+C$12*$F330</f>
        <v>5.6933361718525038E-3</v>
      </c>
      <c r="P330" s="1">
        <f t="shared" si="147"/>
        <v>1.127060377758442E-3</v>
      </c>
      <c r="Q330" s="131">
        <f t="shared" si="148"/>
        <v>39667.972000000002</v>
      </c>
      <c r="S330" s="2">
        <v>1</v>
      </c>
      <c r="Z330" s="1">
        <f t="shared" si="149"/>
        <v>-1274</v>
      </c>
      <c r="AA330" s="1">
        <f t="shared" si="150"/>
        <v>1.0455937833781079E-2</v>
      </c>
      <c r="AB330" s="1">
        <f t="shared" si="151"/>
        <v>6.9911225464290693E-3</v>
      </c>
      <c r="AC330" s="1">
        <f t="shared" si="152"/>
        <v>1.5192939624693265E-2</v>
      </c>
      <c r="AD330" s="1">
        <f t="shared" si="153"/>
        <v>5.8640621686706276E-3</v>
      </c>
      <c r="AE330" s="1">
        <f t="shared" si="154"/>
        <v>3.4387225118034065E-5</v>
      </c>
      <c r="AF330" s="1">
        <f t="shared" si="155"/>
        <v>1.5192939624693265E-2</v>
      </c>
      <c r="AG330" s="2"/>
      <c r="AH330" s="1">
        <f t="shared" si="156"/>
        <v>9.3288774560226374E-3</v>
      </c>
      <c r="AI330" s="1">
        <f t="shared" si="157"/>
        <v>1.1773773988410869</v>
      </c>
      <c r="AJ330" s="1">
        <f t="shared" si="158"/>
        <v>0.22840709966378162</v>
      </c>
      <c r="AK330" s="1">
        <f t="shared" si="159"/>
        <v>-0.53243668402027844</v>
      </c>
      <c r="AL330" s="1">
        <f t="shared" si="160"/>
        <v>-1.2492173448595771</v>
      </c>
      <c r="AM330" s="1">
        <f t="shared" si="161"/>
        <v>-0.72088957976693313</v>
      </c>
      <c r="AN330" s="1">
        <f t="shared" si="169"/>
        <v>5.553082085599895</v>
      </c>
      <c r="AO330" s="1">
        <f t="shared" si="169"/>
        <v>5.5545917123564683</v>
      </c>
      <c r="AP330" s="1">
        <f t="shared" si="169"/>
        <v>5.5581912598850316</v>
      </c>
      <c r="AQ330" s="1">
        <f t="shared" si="169"/>
        <v>5.5667281228296783</v>
      </c>
      <c r="AR330" s="1">
        <f t="shared" si="169"/>
        <v>5.586726269509982</v>
      </c>
      <c r="AS330" s="1">
        <f t="shared" si="169"/>
        <v>5.6323249388836363</v>
      </c>
      <c r="AT330" s="1">
        <f t="shared" si="169"/>
        <v>5.7309168319291226</v>
      </c>
      <c r="AU330" s="1">
        <f t="shared" si="162"/>
        <v>5.9267444404915475</v>
      </c>
    </row>
    <row r="331" spans="1:47" x14ac:dyDescent="0.2">
      <c r="A331" s="38" t="s">
        <v>214</v>
      </c>
      <c r="B331" s="44" t="s">
        <v>102</v>
      </c>
      <c r="C331" s="63">
        <v>55070.392999999996</v>
      </c>
      <c r="D331" s="38" t="s">
        <v>82</v>
      </c>
      <c r="E331" s="64">
        <f t="shared" si="145"/>
        <v>-938.9995462794958</v>
      </c>
      <c r="F331" s="1">
        <f t="shared" si="164"/>
        <v>-939</v>
      </c>
      <c r="G331" s="1">
        <f t="shared" si="146"/>
        <v>5.199999941396527E-4</v>
      </c>
      <c r="I331" s="1">
        <f>G331</f>
        <v>5.199999941396527E-4</v>
      </c>
      <c r="O331" s="1">
        <f t="shared" ca="1" si="170"/>
        <v>5.8138778199067426E-3</v>
      </c>
      <c r="P331" s="1">
        <f t="shared" si="147"/>
        <v>-1.4262760995205207E-3</v>
      </c>
      <c r="Q331" s="131">
        <f t="shared" si="148"/>
        <v>40051.892999999996</v>
      </c>
      <c r="S331" s="2">
        <v>0.1</v>
      </c>
      <c r="Z331" s="1">
        <f t="shared" si="149"/>
        <v>-939</v>
      </c>
      <c r="AA331" s="1">
        <f t="shared" si="150"/>
        <v>1.076505261918013E-2</v>
      </c>
      <c r="AB331" s="1">
        <f t="shared" si="151"/>
        <v>-1.1671328724560998E-2</v>
      </c>
      <c r="AC331" s="1">
        <f t="shared" si="152"/>
        <v>1.9462760936601734E-3</v>
      </c>
      <c r="AD331" s="1">
        <f t="shared" si="153"/>
        <v>-1.0245052625040477E-2</v>
      </c>
      <c r="AE331" s="1">
        <f t="shared" si="154"/>
        <v>1.0496110328984878E-5</v>
      </c>
      <c r="AF331" s="1">
        <f t="shared" si="155"/>
        <v>1.9462760936601734E-3</v>
      </c>
      <c r="AG331" s="2"/>
      <c r="AH331" s="1">
        <f t="shared" si="156"/>
        <v>1.2191328718700651E-2</v>
      </c>
      <c r="AI331" s="1">
        <f t="shared" si="157"/>
        <v>1.4408532526222602</v>
      </c>
      <c r="AJ331" s="1">
        <f t="shared" si="158"/>
        <v>0.72596863386492794</v>
      </c>
      <c r="AK331" s="1">
        <f t="shared" si="159"/>
        <v>-0.34727506930747781</v>
      </c>
      <c r="AL331" s="1">
        <f t="shared" si="160"/>
        <v>-0.66721675747500986</v>
      </c>
      <c r="AM331" s="1">
        <f t="shared" si="161"/>
        <v>-0.3465615998715551</v>
      </c>
      <c r="AN331" s="1">
        <f t="shared" ref="AN331:AT340" si="171">$AU331+$AB$7*SIN(AO331)</f>
        <v>5.9197775042295335</v>
      </c>
      <c r="AO331" s="1">
        <f t="shared" si="171"/>
        <v>5.9218996024723447</v>
      </c>
      <c r="AP331" s="1">
        <f t="shared" si="171"/>
        <v>5.9259388092482022</v>
      </c>
      <c r="AQ331" s="1">
        <f t="shared" si="171"/>
        <v>5.9336103199559522</v>
      </c>
      <c r="AR331" s="1">
        <f t="shared" si="171"/>
        <v>5.9481221344097728</v>
      </c>
      <c r="AS331" s="1">
        <f t="shared" si="171"/>
        <v>5.9753771514887157</v>
      </c>
      <c r="AT331" s="1">
        <f t="shared" si="171"/>
        <v>6.0259524764535168</v>
      </c>
      <c r="AU331" s="1">
        <f t="shared" si="162"/>
        <v>6.1181508536506959</v>
      </c>
    </row>
    <row r="332" spans="1:47" x14ac:dyDescent="0.2">
      <c r="A332" s="72" t="s">
        <v>215</v>
      </c>
      <c r="B332" s="74" t="s">
        <v>102</v>
      </c>
      <c r="C332" s="72">
        <v>55070.405700000003</v>
      </c>
      <c r="D332" s="72">
        <v>1E-4</v>
      </c>
      <c r="E332" s="64">
        <f t="shared" si="145"/>
        <v>-938.9884650286175</v>
      </c>
      <c r="F332" s="1">
        <f t="shared" si="164"/>
        <v>-939</v>
      </c>
      <c r="G332" s="1">
        <f t="shared" si="146"/>
        <v>1.322000000072876E-2</v>
      </c>
      <c r="K332" s="1">
        <f>G332</f>
        <v>1.322000000072876E-2</v>
      </c>
      <c r="O332" s="1">
        <f t="shared" ca="1" si="170"/>
        <v>5.8138778199067426E-3</v>
      </c>
      <c r="P332" s="1">
        <f t="shared" si="147"/>
        <v>-1.4262760995205207E-3</v>
      </c>
      <c r="Q332" s="131">
        <f t="shared" si="148"/>
        <v>40051.905700000003</v>
      </c>
      <c r="S332" s="2">
        <v>1</v>
      </c>
      <c r="Z332" s="1">
        <f t="shared" si="149"/>
        <v>-939</v>
      </c>
      <c r="AA332" s="1">
        <f t="shared" si="150"/>
        <v>1.076505261918013E-2</v>
      </c>
      <c r="AB332" s="1">
        <f t="shared" si="151"/>
        <v>1.0286712820281093E-3</v>
      </c>
      <c r="AC332" s="1">
        <f t="shared" si="152"/>
        <v>1.4646276100249281E-2</v>
      </c>
      <c r="AD332" s="1">
        <f t="shared" si="153"/>
        <v>2.4549473815486302E-3</v>
      </c>
      <c r="AE332" s="1">
        <f t="shared" si="154"/>
        <v>6.0267666461724762E-6</v>
      </c>
      <c r="AF332" s="1">
        <f t="shared" si="155"/>
        <v>1.4646276100249281E-2</v>
      </c>
      <c r="AG332" s="2"/>
      <c r="AH332" s="1">
        <f t="shared" si="156"/>
        <v>1.2191328718700651E-2</v>
      </c>
      <c r="AI332" s="1">
        <f t="shared" si="157"/>
        <v>1.4408532526222602</v>
      </c>
      <c r="AJ332" s="1">
        <f t="shared" si="158"/>
        <v>0.72596863386492794</v>
      </c>
      <c r="AK332" s="1">
        <f t="shared" si="159"/>
        <v>-0.34727506930747781</v>
      </c>
      <c r="AL332" s="1">
        <f t="shared" si="160"/>
        <v>-0.66721675747500986</v>
      </c>
      <c r="AM332" s="1">
        <f t="shared" si="161"/>
        <v>-0.3465615998715551</v>
      </c>
      <c r="AN332" s="1">
        <f t="shared" si="171"/>
        <v>5.9197775042295335</v>
      </c>
      <c r="AO332" s="1">
        <f t="shared" si="171"/>
        <v>5.9218996024723447</v>
      </c>
      <c r="AP332" s="1">
        <f t="shared" si="171"/>
        <v>5.9259388092482022</v>
      </c>
      <c r="AQ332" s="1">
        <f t="shared" si="171"/>
        <v>5.9336103199559522</v>
      </c>
      <c r="AR332" s="1">
        <f t="shared" si="171"/>
        <v>5.9481221344097728</v>
      </c>
      <c r="AS332" s="1">
        <f t="shared" si="171"/>
        <v>5.9753771514887157</v>
      </c>
      <c r="AT332" s="1">
        <f t="shared" si="171"/>
        <v>6.0259524764535168</v>
      </c>
      <c r="AU332" s="1">
        <f t="shared" si="162"/>
        <v>6.1181508536506959</v>
      </c>
    </row>
    <row r="333" spans="1:47" x14ac:dyDescent="0.2">
      <c r="A333" s="102" t="s">
        <v>216</v>
      </c>
      <c r="B333" s="103" t="s">
        <v>102</v>
      </c>
      <c r="C333" s="98">
        <v>55093.327400000002</v>
      </c>
      <c r="D333" s="102" t="s">
        <v>82</v>
      </c>
      <c r="E333" s="64">
        <f t="shared" si="145"/>
        <v>-918.98837777467452</v>
      </c>
      <c r="F333" s="1">
        <f t="shared" si="164"/>
        <v>-919</v>
      </c>
      <c r="G333" s="1">
        <f t="shared" si="146"/>
        <v>1.3319999998202547E-2</v>
      </c>
      <c r="I333" s="1">
        <f>G333</f>
        <v>1.3319999998202547E-2</v>
      </c>
      <c r="O333" s="1">
        <f t="shared" ca="1" si="170"/>
        <v>5.821074336208488E-3</v>
      </c>
      <c r="P333" s="1">
        <f t="shared" si="147"/>
        <v>-1.5830085396144743E-3</v>
      </c>
      <c r="Q333" s="131">
        <f t="shared" si="148"/>
        <v>40074.827400000002</v>
      </c>
      <c r="S333" s="2">
        <v>0.1</v>
      </c>
      <c r="Z333" s="1">
        <f t="shared" si="149"/>
        <v>-919</v>
      </c>
      <c r="AA333" s="1">
        <f t="shared" si="150"/>
        <v>1.0742714606922409E-2</v>
      </c>
      <c r="AB333" s="1">
        <f t="shared" si="151"/>
        <v>9.9427685166566387E-4</v>
      </c>
      <c r="AC333" s="1">
        <f t="shared" si="152"/>
        <v>1.4903008537817022E-2</v>
      </c>
      <c r="AD333" s="1">
        <f t="shared" si="153"/>
        <v>2.5772853912801388E-3</v>
      </c>
      <c r="AE333" s="1">
        <f t="shared" si="154"/>
        <v>6.6423999881060192E-7</v>
      </c>
      <c r="AF333" s="1">
        <f t="shared" si="155"/>
        <v>1.4903008537817022E-2</v>
      </c>
      <c r="AG333" s="2"/>
      <c r="AH333" s="1">
        <f t="shared" si="156"/>
        <v>1.2325723146536884E-2</v>
      </c>
      <c r="AI333" s="1">
        <f t="shared" si="157"/>
        <v>1.4551014829611801</v>
      </c>
      <c r="AJ333" s="1">
        <f t="shared" si="158"/>
        <v>0.75431593683883091</v>
      </c>
      <c r="AK333" s="1">
        <f t="shared" si="159"/>
        <v>-0.32838118751943529</v>
      </c>
      <c r="AL333" s="1">
        <f t="shared" si="160"/>
        <v>-0.62504703380118432</v>
      </c>
      <c r="AM333" s="1">
        <f t="shared" si="161"/>
        <v>-0.32311221625479053</v>
      </c>
      <c r="AN333" s="1">
        <f t="shared" si="171"/>
        <v>5.9438811763590014</v>
      </c>
      <c r="AO333" s="1">
        <f t="shared" si="171"/>
        <v>5.945939417115782</v>
      </c>
      <c r="AP333" s="1">
        <f t="shared" si="171"/>
        <v>5.9498232436314167</v>
      </c>
      <c r="AQ333" s="1">
        <f t="shared" si="171"/>
        <v>5.9571377402087426</v>
      </c>
      <c r="AR333" s="1">
        <f t="shared" si="171"/>
        <v>5.9708647127367538</v>
      </c>
      <c r="AS333" s="1">
        <f t="shared" si="171"/>
        <v>5.9964649509886199</v>
      </c>
      <c r="AT333" s="1">
        <f t="shared" si="171"/>
        <v>6.0437115053721948</v>
      </c>
      <c r="AU333" s="1">
        <f t="shared" si="162"/>
        <v>6.1295781021975104</v>
      </c>
    </row>
    <row r="334" spans="1:47" x14ac:dyDescent="0.2">
      <c r="A334" s="38" t="s">
        <v>216</v>
      </c>
      <c r="B334" s="44" t="s">
        <v>102</v>
      </c>
      <c r="C334" s="63">
        <v>55141.466099999998</v>
      </c>
      <c r="D334" s="38" t="s">
        <v>82</v>
      </c>
      <c r="E334" s="64">
        <f t="shared" si="145"/>
        <v>-876.98546349295259</v>
      </c>
      <c r="F334" s="1">
        <f t="shared" si="164"/>
        <v>-877</v>
      </c>
      <c r="G334" s="1">
        <f t="shared" si="146"/>
        <v>1.6659999993862584E-2</v>
      </c>
      <c r="I334" s="1">
        <f>G334</f>
        <v>1.6659999993862584E-2</v>
      </c>
      <c r="O334" s="1">
        <f t="shared" ca="1" si="170"/>
        <v>5.8361870204421537E-3</v>
      </c>
      <c r="P334" s="1">
        <f t="shared" si="147"/>
        <v>-1.9137216955775397E-3</v>
      </c>
      <c r="Q334" s="131">
        <f t="shared" si="148"/>
        <v>40122.966099999998</v>
      </c>
      <c r="S334" s="2">
        <v>0.1</v>
      </c>
      <c r="Z334" s="1">
        <f t="shared" si="149"/>
        <v>-877</v>
      </c>
      <c r="AA334" s="1">
        <f t="shared" si="150"/>
        <v>1.0674098526193051E-2</v>
      </c>
      <c r="AB334" s="1">
        <f t="shared" si="151"/>
        <v>4.0721797720919932E-3</v>
      </c>
      <c r="AC334" s="1">
        <f t="shared" si="152"/>
        <v>1.8573721689440124E-2</v>
      </c>
      <c r="AD334" s="1">
        <f t="shared" si="153"/>
        <v>5.9859014676695334E-3</v>
      </c>
      <c r="AE334" s="1">
        <f t="shared" si="154"/>
        <v>3.5831016380648275E-6</v>
      </c>
      <c r="AF334" s="1">
        <f t="shared" si="155"/>
        <v>1.8573721689440124E-2</v>
      </c>
      <c r="AG334" s="2"/>
      <c r="AH334" s="1">
        <f t="shared" si="156"/>
        <v>1.2587820221770591E-2</v>
      </c>
      <c r="AI334" s="1">
        <f t="shared" si="157"/>
        <v>1.4830801317029716</v>
      </c>
      <c r="AJ334" s="1">
        <f t="shared" si="158"/>
        <v>0.81089643547660506</v>
      </c>
      <c r="AK334" s="1">
        <f t="shared" si="159"/>
        <v>-0.28563114407217483</v>
      </c>
      <c r="AL334" s="1">
        <f t="shared" si="160"/>
        <v>-0.53397619707785726</v>
      </c>
      <c r="AM334" s="1">
        <f t="shared" si="161"/>
        <v>-0.27351822851030605</v>
      </c>
      <c r="AN334" s="1">
        <f t="shared" si="171"/>
        <v>5.9951801343791873</v>
      </c>
      <c r="AO334" s="1">
        <f t="shared" si="171"/>
        <v>5.9970560245146256</v>
      </c>
      <c r="AP334" s="1">
        <f t="shared" si="171"/>
        <v>6.0005385140246608</v>
      </c>
      <c r="AQ334" s="1">
        <f t="shared" si="171"/>
        <v>6.0069942796751485</v>
      </c>
      <c r="AR334" s="1">
        <f t="shared" si="171"/>
        <v>6.0189309011972805</v>
      </c>
      <c r="AS334" s="1">
        <f t="shared" si="171"/>
        <v>6.0409018457159807</v>
      </c>
      <c r="AT334" s="1">
        <f t="shared" si="171"/>
        <v>6.0810409742405014</v>
      </c>
      <c r="AU334" s="1">
        <f t="shared" si="162"/>
        <v>6.1535753241458222</v>
      </c>
    </row>
    <row r="335" spans="1:47" x14ac:dyDescent="0.2">
      <c r="A335" s="82" t="s">
        <v>217</v>
      </c>
      <c r="B335" s="75" t="s">
        <v>101</v>
      </c>
      <c r="C335" s="76">
        <v>55436.577499999999</v>
      </c>
      <c r="D335" s="76">
        <v>5.0000000000000001E-4</v>
      </c>
      <c r="E335" s="64">
        <f t="shared" si="145"/>
        <v>-619.4891281585941</v>
      </c>
      <c r="F335" s="1">
        <f t="shared" si="164"/>
        <v>-619.5</v>
      </c>
      <c r="G335" s="1">
        <f t="shared" si="146"/>
        <v>1.2459999998100102E-2</v>
      </c>
      <c r="K335" s="1">
        <f t="shared" ref="K335:K341" si="172">G335</f>
        <v>1.2459999998100102E-2</v>
      </c>
      <c r="O335" s="1">
        <f t="shared" ca="1" si="170"/>
        <v>5.9288421678271273E-3</v>
      </c>
      <c r="P335" s="1">
        <f t="shared" si="147"/>
        <v>-3.987955164669623E-3</v>
      </c>
      <c r="Q335" s="131">
        <f t="shared" si="148"/>
        <v>40418.077499999999</v>
      </c>
      <c r="S335" s="2">
        <v>1</v>
      </c>
      <c r="Z335" s="1">
        <f t="shared" si="149"/>
        <v>-619.5</v>
      </c>
      <c r="AA335" s="1">
        <f t="shared" si="150"/>
        <v>9.471177818027662E-3</v>
      </c>
      <c r="AB335" s="1">
        <f t="shared" si="151"/>
        <v>-9.991329845971831E-4</v>
      </c>
      <c r="AC335" s="1">
        <f t="shared" si="152"/>
        <v>1.6447955162769725E-2</v>
      </c>
      <c r="AD335" s="1">
        <f t="shared" si="153"/>
        <v>2.98882218007244E-3</v>
      </c>
      <c r="AE335" s="1">
        <f t="shared" si="154"/>
        <v>8.9330580240929723E-6</v>
      </c>
      <c r="AF335" s="1">
        <f t="shared" si="155"/>
        <v>1.6447955162769725E-2</v>
      </c>
      <c r="AG335" s="2"/>
      <c r="AH335" s="1">
        <f t="shared" si="156"/>
        <v>1.3459132982697285E-2</v>
      </c>
      <c r="AI335" s="1">
        <f t="shared" si="157"/>
        <v>1.5596484168638516</v>
      </c>
      <c r="AJ335" s="1">
        <f t="shared" si="158"/>
        <v>0.99986173266812928</v>
      </c>
      <c r="AK335" s="1">
        <f t="shared" si="159"/>
        <v>4.1775753876195476E-2</v>
      </c>
      <c r="AL335" s="1">
        <f t="shared" si="160"/>
        <v>7.4508241721871635E-2</v>
      </c>
      <c r="AM335" s="1">
        <f t="shared" si="161"/>
        <v>3.7271365053701266E-2</v>
      </c>
      <c r="AN335" s="1">
        <f t="shared" si="171"/>
        <v>6.3226991585245917</v>
      </c>
      <c r="AO335" s="1">
        <f t="shared" si="171"/>
        <v>6.3223931341738391</v>
      </c>
      <c r="AP335" s="1">
        <f t="shared" si="171"/>
        <v>6.3218474223426355</v>
      </c>
      <c r="AQ335" s="1">
        <f t="shared" si="171"/>
        <v>6.3208743210633491</v>
      </c>
      <c r="AR335" s="1">
        <f t="shared" si="171"/>
        <v>6.3191391963630563</v>
      </c>
      <c r="AS335" s="1">
        <f t="shared" si="171"/>
        <v>6.3160455825331505</v>
      </c>
      <c r="AT335" s="1">
        <f t="shared" si="171"/>
        <v>6.3105306326507025</v>
      </c>
      <c r="AU335" s="1">
        <f t="shared" si="162"/>
        <v>6.3007011491860636</v>
      </c>
    </row>
    <row r="336" spans="1:47" x14ac:dyDescent="0.2">
      <c r="A336" s="82" t="s">
        <v>217</v>
      </c>
      <c r="B336" s="75" t="s">
        <v>102</v>
      </c>
      <c r="C336" s="76">
        <v>55439.439200000001</v>
      </c>
      <c r="D336" s="76">
        <v>4.0000000000000002E-4</v>
      </c>
      <c r="E336" s="64">
        <f t="shared" si="145"/>
        <v>-616.99218204662873</v>
      </c>
      <c r="F336" s="1">
        <f t="shared" si="164"/>
        <v>-617</v>
      </c>
      <c r="G336" s="1">
        <f t="shared" si="146"/>
        <v>8.9599999992060475E-3</v>
      </c>
      <c r="K336" s="1">
        <f t="shared" si="172"/>
        <v>8.9599999992060475E-3</v>
      </c>
      <c r="O336" s="1">
        <f t="shared" ca="1" si="170"/>
        <v>5.9297417323648455E-3</v>
      </c>
      <c r="P336" s="1">
        <f t="shared" si="147"/>
        <v>-4.0084865067804669E-3</v>
      </c>
      <c r="Q336" s="131">
        <f t="shared" si="148"/>
        <v>40420.939200000001</v>
      </c>
      <c r="S336" s="2">
        <v>1</v>
      </c>
      <c r="Z336" s="1">
        <f t="shared" si="149"/>
        <v>-617</v>
      </c>
      <c r="AA336" s="1">
        <f t="shared" si="150"/>
        <v>9.4521369832734261E-3</v>
      </c>
      <c r="AB336" s="1">
        <f t="shared" si="151"/>
        <v>-4.5006234908478455E-3</v>
      </c>
      <c r="AC336" s="1">
        <f t="shared" si="152"/>
        <v>1.2968486505986514E-2</v>
      </c>
      <c r="AD336" s="1">
        <f t="shared" si="153"/>
        <v>-4.9213698406737859E-4</v>
      </c>
      <c r="AE336" s="1">
        <f t="shared" si="154"/>
        <v>2.4219881108693524E-7</v>
      </c>
      <c r="AF336" s="1">
        <f t="shared" si="155"/>
        <v>1.2968486505986514E-2</v>
      </c>
      <c r="AG336" s="2"/>
      <c r="AH336" s="1">
        <f t="shared" si="156"/>
        <v>1.3460623490053893E-2</v>
      </c>
      <c r="AI336" s="1">
        <f t="shared" si="157"/>
        <v>1.5593846383703327</v>
      </c>
      <c r="AJ336" s="1">
        <f t="shared" si="158"/>
        <v>0.99994422330941057</v>
      </c>
      <c r="AK336" s="1">
        <f t="shared" si="159"/>
        <v>4.5170681480713869E-2</v>
      </c>
      <c r="AL336" s="1">
        <f t="shared" si="160"/>
        <v>8.0575832260135524E-2</v>
      </c>
      <c r="AM336" s="1">
        <f t="shared" si="161"/>
        <v>4.0309727614131381E-2</v>
      </c>
      <c r="AN336" s="1">
        <f t="shared" si="171"/>
        <v>6.3259193852221172</v>
      </c>
      <c r="AO336" s="1">
        <f t="shared" si="171"/>
        <v>6.3255886023978727</v>
      </c>
      <c r="AP336" s="1">
        <f t="shared" si="171"/>
        <v>6.3249986646138829</v>
      </c>
      <c r="AQ336" s="1">
        <f t="shared" si="171"/>
        <v>6.3239465704505013</v>
      </c>
      <c r="AR336" s="1">
        <f t="shared" si="171"/>
        <v>6.3220703785715306</v>
      </c>
      <c r="AS336" s="1">
        <f t="shared" si="171"/>
        <v>6.3187249147674098</v>
      </c>
      <c r="AT336" s="1">
        <f t="shared" si="171"/>
        <v>6.3127605347293354</v>
      </c>
      <c r="AU336" s="1">
        <f t="shared" si="162"/>
        <v>6.3021295552544148</v>
      </c>
    </row>
    <row r="337" spans="1:47" x14ac:dyDescent="0.2">
      <c r="A337" s="82" t="s">
        <v>217</v>
      </c>
      <c r="B337" s="75" t="s">
        <v>101</v>
      </c>
      <c r="C337" s="76">
        <v>55442.296799999996</v>
      </c>
      <c r="D337" s="76">
        <v>8.0000000000000004E-4</v>
      </c>
      <c r="E337" s="64">
        <f t="shared" si="145"/>
        <v>-614.49881334636711</v>
      </c>
      <c r="F337" s="1">
        <f t="shared" si="164"/>
        <v>-614.5</v>
      </c>
      <c r="G337" s="1">
        <f t="shared" si="146"/>
        <v>1.3599999947473407E-3</v>
      </c>
      <c r="K337" s="1">
        <f t="shared" si="172"/>
        <v>1.3599999947473407E-3</v>
      </c>
      <c r="O337" s="1">
        <f t="shared" ca="1" si="170"/>
        <v>5.9306412969025637E-3</v>
      </c>
      <c r="P337" s="1">
        <f t="shared" si="147"/>
        <v>-4.0290254095276673E-3</v>
      </c>
      <c r="Q337" s="131">
        <f t="shared" si="148"/>
        <v>40423.796799999996</v>
      </c>
      <c r="S337" s="2">
        <v>1</v>
      </c>
      <c r="Z337" s="1">
        <f t="shared" si="149"/>
        <v>-614.5</v>
      </c>
      <c r="AA337" s="1">
        <f t="shared" si="150"/>
        <v>9.432948806774295E-3</v>
      </c>
      <c r="AB337" s="1">
        <f t="shared" si="151"/>
        <v>-1.2101974221554622E-2</v>
      </c>
      <c r="AC337" s="1">
        <f t="shared" si="152"/>
        <v>5.389025404275008E-3</v>
      </c>
      <c r="AD337" s="1">
        <f t="shared" si="153"/>
        <v>-8.0729488120269543E-3</v>
      </c>
      <c r="AE337" s="1">
        <f t="shared" si="154"/>
        <v>6.5172502521607407E-5</v>
      </c>
      <c r="AF337" s="1">
        <f t="shared" si="155"/>
        <v>5.389025404275008E-3</v>
      </c>
      <c r="AG337" s="2"/>
      <c r="AH337" s="1">
        <f t="shared" si="156"/>
        <v>1.3461974216301962E-2</v>
      </c>
      <c r="AI337" s="1">
        <f t="shared" si="157"/>
        <v>1.5591003627800033</v>
      </c>
      <c r="AJ337" s="1">
        <f t="shared" si="158"/>
        <v>0.9999898914876939</v>
      </c>
      <c r="AK337" s="1">
        <f t="shared" si="159"/>
        <v>4.8562829915569726E-2</v>
      </c>
      <c r="AL337" s="1">
        <f t="shared" si="160"/>
        <v>8.6641426400770619E-2</v>
      </c>
      <c r="AM337" s="1">
        <f t="shared" si="161"/>
        <v>4.3347833324816634E-2</v>
      </c>
      <c r="AN337" s="1">
        <f t="shared" si="171"/>
        <v>6.3291391181329866</v>
      </c>
      <c r="AO337" s="1">
        <f t="shared" si="171"/>
        <v>6.3287836231395618</v>
      </c>
      <c r="AP337" s="1">
        <f t="shared" si="171"/>
        <v>6.3281495242381798</v>
      </c>
      <c r="AQ337" s="1">
        <f t="shared" si="171"/>
        <v>6.3270185223486575</v>
      </c>
      <c r="AR337" s="1">
        <f t="shared" si="171"/>
        <v>6.325001364528628</v>
      </c>
      <c r="AS337" s="1">
        <f t="shared" si="171"/>
        <v>6.3214041523150213</v>
      </c>
      <c r="AT337" s="1">
        <f t="shared" si="171"/>
        <v>6.3149904151171183</v>
      </c>
      <c r="AU337" s="1">
        <f t="shared" si="162"/>
        <v>6.3035579613227668</v>
      </c>
    </row>
    <row r="338" spans="1:47" x14ac:dyDescent="0.2">
      <c r="A338" s="82" t="s">
        <v>217</v>
      </c>
      <c r="B338" s="75" t="s">
        <v>102</v>
      </c>
      <c r="C338" s="76">
        <v>55447.461600000002</v>
      </c>
      <c r="D338" s="76">
        <v>1E-4</v>
      </c>
      <c r="E338" s="64">
        <f t="shared" si="145"/>
        <v>-609.99232165293745</v>
      </c>
      <c r="F338" s="1">
        <f t="shared" si="164"/>
        <v>-610</v>
      </c>
      <c r="G338" s="1">
        <f t="shared" si="146"/>
        <v>8.8000000032479875E-3</v>
      </c>
      <c r="K338" s="1">
        <f t="shared" si="172"/>
        <v>8.8000000032479875E-3</v>
      </c>
      <c r="O338" s="1">
        <f t="shared" ca="1" si="170"/>
        <v>5.9322605130704567E-3</v>
      </c>
      <c r="P338" s="1">
        <f t="shared" si="147"/>
        <v>-4.0660144872762469E-3</v>
      </c>
      <c r="Q338" s="131">
        <f t="shared" si="148"/>
        <v>40428.961600000002</v>
      </c>
      <c r="S338" s="2">
        <v>1</v>
      </c>
      <c r="Z338" s="1">
        <f t="shared" si="149"/>
        <v>-610</v>
      </c>
      <c r="AA338" s="1">
        <f t="shared" si="150"/>
        <v>9.3980389112980085E-3</v>
      </c>
      <c r="AB338" s="1">
        <f t="shared" si="151"/>
        <v>-4.6640533953262679E-3</v>
      </c>
      <c r="AC338" s="1">
        <f t="shared" si="152"/>
        <v>1.2866014490524234E-2</v>
      </c>
      <c r="AD338" s="1">
        <f t="shared" si="153"/>
        <v>-5.9803890805002098E-4</v>
      </c>
      <c r="AE338" s="1">
        <f t="shared" si="154"/>
        <v>3.5765053554166143E-7</v>
      </c>
      <c r="AF338" s="1">
        <f t="shared" si="155"/>
        <v>1.2866014490524234E-2</v>
      </c>
      <c r="AG338" s="2"/>
      <c r="AH338" s="1">
        <f t="shared" si="156"/>
        <v>1.3464053398574255E-2</v>
      </c>
      <c r="AI338" s="1">
        <f t="shared" si="157"/>
        <v>1.5585371387156162</v>
      </c>
      <c r="AJ338" s="1">
        <f t="shared" si="158"/>
        <v>0.999979416100235</v>
      </c>
      <c r="AK338" s="1">
        <f t="shared" si="159"/>
        <v>5.4661035349800997E-2</v>
      </c>
      <c r="AL338" s="1">
        <f t="shared" si="160"/>
        <v>9.7553989569731756E-2</v>
      </c>
      <c r="AM338" s="1">
        <f t="shared" si="161"/>
        <v>4.8815714965380758E-2</v>
      </c>
      <c r="AN338" s="1">
        <f t="shared" si="171"/>
        <v>6.3349332749988827</v>
      </c>
      <c r="AO338" s="1">
        <f t="shared" si="171"/>
        <v>6.3345334257448922</v>
      </c>
      <c r="AP338" s="1">
        <f t="shared" si="171"/>
        <v>6.3338200156191125</v>
      </c>
      <c r="AQ338" s="1">
        <f t="shared" si="171"/>
        <v>6.3325472147257846</v>
      </c>
      <c r="AR338" s="1">
        <f t="shared" si="171"/>
        <v>6.3302765975535982</v>
      </c>
      <c r="AS338" s="1">
        <f t="shared" si="171"/>
        <v>6.3262265185184292</v>
      </c>
      <c r="AT338" s="1">
        <f t="shared" si="171"/>
        <v>6.3190041399343935</v>
      </c>
      <c r="AU338" s="1">
        <f t="shared" si="162"/>
        <v>6.3061290922458006</v>
      </c>
    </row>
    <row r="339" spans="1:47" x14ac:dyDescent="0.2">
      <c r="A339" s="38" t="s">
        <v>218</v>
      </c>
      <c r="B339" s="44" t="s">
        <v>102</v>
      </c>
      <c r="C339" s="63">
        <v>55454.339</v>
      </c>
      <c r="D339" s="38" t="s">
        <v>82</v>
      </c>
      <c r="E339" s="64">
        <f t="shared" si="145"/>
        <v>-603.99151891665588</v>
      </c>
      <c r="F339" s="1">
        <f t="shared" si="164"/>
        <v>-604</v>
      </c>
      <c r="G339" s="1">
        <f t="shared" si="146"/>
        <v>9.7200000018347055E-3</v>
      </c>
      <c r="K339" s="1">
        <f t="shared" si="172"/>
        <v>9.7200000018347055E-3</v>
      </c>
      <c r="O339" s="1">
        <f t="shared" ca="1" si="170"/>
        <v>5.9344194679609805E-3</v>
      </c>
      <c r="P339" s="1">
        <f t="shared" si="147"/>
        <v>-4.1153713632149213E-3</v>
      </c>
      <c r="Q339" s="131">
        <f t="shared" si="148"/>
        <v>40435.839</v>
      </c>
      <c r="S339" s="2">
        <v>1</v>
      </c>
      <c r="Z339" s="1">
        <f t="shared" si="149"/>
        <v>-604</v>
      </c>
      <c r="AA339" s="1">
        <f t="shared" si="150"/>
        <v>9.3507504727593244E-3</v>
      </c>
      <c r="AB339" s="1">
        <f t="shared" si="151"/>
        <v>-3.7461218341395403E-3</v>
      </c>
      <c r="AC339" s="1">
        <f t="shared" si="152"/>
        <v>1.3835371365049627E-2</v>
      </c>
      <c r="AD339" s="1">
        <f t="shared" si="153"/>
        <v>3.6924952907538104E-4</v>
      </c>
      <c r="AE339" s="1">
        <f t="shared" si="154"/>
        <v>1.3634521472239068E-7</v>
      </c>
      <c r="AF339" s="1">
        <f t="shared" si="155"/>
        <v>1.3835371365049627E-2</v>
      </c>
      <c r="AG339" s="2"/>
      <c r="AH339" s="1">
        <f t="shared" si="156"/>
        <v>1.3466121835974246E-2</v>
      </c>
      <c r="AI339" s="1">
        <f t="shared" si="157"/>
        <v>1.5576834953426222</v>
      </c>
      <c r="AJ339" s="1">
        <f t="shared" si="158"/>
        <v>0.99978047297080352</v>
      </c>
      <c r="AK339" s="1">
        <f t="shared" si="159"/>
        <v>6.2774860673484284E-2</v>
      </c>
      <c r="AL339" s="1">
        <f t="shared" si="160"/>
        <v>0.11209176493949893</v>
      </c>
      <c r="AM339" s="1">
        <f t="shared" si="161"/>
        <v>5.6104638967845843E-2</v>
      </c>
      <c r="AN339" s="1">
        <f t="shared" si="171"/>
        <v>6.3426557704536703</v>
      </c>
      <c r="AO339" s="1">
        <f t="shared" si="171"/>
        <v>6.3421970672894714</v>
      </c>
      <c r="AP339" s="1">
        <f t="shared" si="171"/>
        <v>6.3413783084040629</v>
      </c>
      <c r="AQ339" s="1">
        <f t="shared" si="171"/>
        <v>6.3399169673756868</v>
      </c>
      <c r="AR339" s="1">
        <f t="shared" si="171"/>
        <v>6.3373090292469412</v>
      </c>
      <c r="AS339" s="1">
        <f t="shared" si="171"/>
        <v>6.3326557550509595</v>
      </c>
      <c r="AT339" s="1">
        <f t="shared" si="171"/>
        <v>6.3243556389775426</v>
      </c>
      <c r="AU339" s="1">
        <f t="shared" si="162"/>
        <v>6.3095572668098452</v>
      </c>
    </row>
    <row r="340" spans="1:47" x14ac:dyDescent="0.2">
      <c r="A340" s="38" t="s">
        <v>218</v>
      </c>
      <c r="B340" s="44" t="s">
        <v>102</v>
      </c>
      <c r="C340" s="63">
        <v>55477.2592</v>
      </c>
      <c r="D340" s="38" t="s">
        <v>82</v>
      </c>
      <c r="E340" s="64">
        <f t="shared" si="145"/>
        <v>-583.99274047186975</v>
      </c>
      <c r="F340" s="1">
        <f t="shared" si="164"/>
        <v>-584</v>
      </c>
      <c r="G340" s="1">
        <f t="shared" si="146"/>
        <v>8.3200000008218922E-3</v>
      </c>
      <c r="K340" s="1">
        <f t="shared" si="172"/>
        <v>8.3200000008218922E-3</v>
      </c>
      <c r="O340" s="1">
        <f t="shared" ca="1" si="170"/>
        <v>5.9416159842627259E-3</v>
      </c>
      <c r="P340" s="1">
        <f t="shared" si="147"/>
        <v>-4.2802088054829301E-3</v>
      </c>
      <c r="Q340" s="131">
        <f t="shared" si="148"/>
        <v>40458.7592</v>
      </c>
      <c r="S340" s="2">
        <v>1</v>
      </c>
      <c r="Z340" s="1">
        <f t="shared" si="149"/>
        <v>-584</v>
      </c>
      <c r="AA340" s="1">
        <f t="shared" si="150"/>
        <v>9.1870116021195228E-3</v>
      </c>
      <c r="AB340" s="1">
        <f t="shared" si="151"/>
        <v>-5.1472204067805616E-3</v>
      </c>
      <c r="AC340" s="1">
        <f t="shared" si="152"/>
        <v>1.2600208806304823E-2</v>
      </c>
      <c r="AD340" s="1">
        <f t="shared" si="153"/>
        <v>-8.6701160129763061E-4</v>
      </c>
      <c r="AE340" s="1">
        <f t="shared" si="154"/>
        <v>7.5170911678468155E-7</v>
      </c>
      <c r="AF340" s="1">
        <f t="shared" si="155"/>
        <v>1.2600208806304823E-2</v>
      </c>
      <c r="AG340" s="2"/>
      <c r="AH340" s="1">
        <f t="shared" si="156"/>
        <v>1.3467220407602454E-2</v>
      </c>
      <c r="AI340" s="1">
        <f t="shared" si="157"/>
        <v>1.5539993292762142</v>
      </c>
      <c r="AJ340" s="1">
        <f t="shared" si="158"/>
        <v>0.99760063107557084</v>
      </c>
      <c r="AK340" s="1">
        <f t="shared" si="159"/>
        <v>8.9645453156558363E-2</v>
      </c>
      <c r="AL340" s="1">
        <f t="shared" si="160"/>
        <v>0.16042454610063733</v>
      </c>
      <c r="AM340" s="1">
        <f t="shared" si="161"/>
        <v>8.0384745762462448E-2</v>
      </c>
      <c r="AN340" s="1">
        <f t="shared" si="171"/>
        <v>6.3683660673198492</v>
      </c>
      <c r="AO340" s="1">
        <f t="shared" si="171"/>
        <v>6.367714106694276</v>
      </c>
      <c r="AP340" s="1">
        <f t="shared" si="171"/>
        <v>6.3665482866289684</v>
      </c>
      <c r="AQ340" s="1">
        <f t="shared" si="171"/>
        <v>6.3644638776819846</v>
      </c>
      <c r="AR340" s="1">
        <f t="shared" si="171"/>
        <v>6.3607379686276593</v>
      </c>
      <c r="AS340" s="1">
        <f t="shared" si="171"/>
        <v>6.354080508513543</v>
      </c>
      <c r="AT340" s="1">
        <f t="shared" si="171"/>
        <v>6.3421925861067292</v>
      </c>
      <c r="AU340" s="1">
        <f t="shared" si="162"/>
        <v>6.3209845153566597</v>
      </c>
    </row>
    <row r="341" spans="1:47" x14ac:dyDescent="0.2">
      <c r="A341" s="38" t="s">
        <v>219</v>
      </c>
      <c r="B341" s="44" t="s">
        <v>101</v>
      </c>
      <c r="C341" s="63">
        <v>55831.9643</v>
      </c>
      <c r="D341" s="38" t="s">
        <v>82</v>
      </c>
      <c r="E341" s="64">
        <f t="shared" ref="E341:E349" si="173">+(C341-C$7)/C$8</f>
        <v>-274.49855158453272</v>
      </c>
      <c r="F341" s="1">
        <f t="shared" si="164"/>
        <v>-274.5</v>
      </c>
      <c r="G341" s="1">
        <f t="shared" ref="G341:G349" si="174">+C341-(C$7+F341*C$8)</f>
        <v>1.6600000017206185E-3</v>
      </c>
      <c r="K341" s="1">
        <f t="shared" si="172"/>
        <v>1.6600000017206185E-3</v>
      </c>
      <c r="O341" s="1">
        <f t="shared" ca="1" si="170"/>
        <v>6.0529820740322388E-3</v>
      </c>
      <c r="P341" s="1">
        <f t="shared" ref="P341:P349" si="175">+D$11+D$12*F341+D$13*F341^2</f>
        <v>-6.8927510714431083E-3</v>
      </c>
      <c r="Q341" s="131">
        <f t="shared" ref="Q341:Q349" si="176">+C341-15018.5</f>
        <v>40813.4643</v>
      </c>
      <c r="S341" s="2">
        <v>1</v>
      </c>
      <c r="Z341" s="1">
        <f t="shared" ref="Z341:Z349" si="177">F341</f>
        <v>-274.5</v>
      </c>
      <c r="AA341" s="1">
        <f t="shared" ref="AA341:AA349" si="178">AB$3+AB$4*Z341+AB$5*Z341^2+AH341</f>
        <v>5.5645626828589737E-3</v>
      </c>
      <c r="AB341" s="1">
        <f t="shared" ref="AB341:AB349" si="179">IF(S341&lt;&gt;0,G341-AH341,-9999)</f>
        <v>-1.0797313752581464E-2</v>
      </c>
      <c r="AC341" s="1">
        <f t="shared" ref="AC341:AC349" si="180">+G341-P341</f>
        <v>8.5527510731637259E-3</v>
      </c>
      <c r="AD341" s="1">
        <f t="shared" ref="AD341:AD349" si="181">IF(S341&lt;&gt;0,G341-AA341,-9999)</f>
        <v>-3.9045626811383552E-3</v>
      </c>
      <c r="AE341" s="1">
        <f t="shared" ref="AE341:AE349" si="182">+(G341-AA341)^2*S341</f>
        <v>1.524560973093834E-5</v>
      </c>
      <c r="AF341" s="1">
        <f t="shared" ref="AF341:AF349" si="183">IF(S341&lt;&gt;0,G341-P341,-9999)</f>
        <v>8.5527510731637259E-3</v>
      </c>
      <c r="AG341" s="2"/>
      <c r="AH341" s="1">
        <f t="shared" ref="AH341:AH349" si="184">$AB$6*($AB$11/AI341*AJ341+$AB$12)</f>
        <v>1.2457313754302082E-2</v>
      </c>
      <c r="AI341" s="1">
        <f t="shared" ref="AI341:AI349" si="185">1+$AB$7*COS(AL341)</f>
        <v>1.3743028570454836</v>
      </c>
      <c r="AJ341" s="1">
        <f t="shared" ref="AJ341:AJ349" si="186">SIN(AL341+RADIANS($AB$9))</f>
        <v>0.73200625523980678</v>
      </c>
      <c r="AK341" s="1">
        <f t="shared" ref="AK341:AK349" si="187">$AB$7*SIN(AL341)</f>
        <v>0.41814941745472778</v>
      </c>
      <c r="AL341" s="1">
        <f t="shared" ref="AL341:AL349" si="188">2*ATAN(AM341)</f>
        <v>0.84067202579388745</v>
      </c>
      <c r="AM341" s="1">
        <f t="shared" ref="AM341:AM349" si="189">SQRT((1+$AB$7)/(1-$AB$7))*TAN(AN341/2)</f>
        <v>0.44697562973818306</v>
      </c>
      <c r="AN341" s="1">
        <f t="shared" ref="AN341:AT349" si="190">$AU341+$AB$7*SIN(AO341)</f>
        <v>6.7485321451672498</v>
      </c>
      <c r="AO341" s="1">
        <f t="shared" si="190"/>
        <v>6.746299572802374</v>
      </c>
      <c r="AP341" s="1">
        <f t="shared" si="190"/>
        <v>6.7418579362152107</v>
      </c>
      <c r="AQ341" s="1">
        <f t="shared" si="190"/>
        <v>6.7330501907085516</v>
      </c>
      <c r="AR341" s="1">
        <f t="shared" si="190"/>
        <v>6.7156936998261028</v>
      </c>
      <c r="AS341" s="1">
        <f t="shared" si="190"/>
        <v>6.6818871924077081</v>
      </c>
      <c r="AT341" s="1">
        <f t="shared" si="190"/>
        <v>6.6173532778687756</v>
      </c>
      <c r="AU341" s="1">
        <f t="shared" ref="AU341:AU349" si="191">RADIANS($AB$9)+$AB$18*(F341-AB$15)</f>
        <v>6.4978211866186193</v>
      </c>
    </row>
    <row r="342" spans="1:47" x14ac:dyDescent="0.2">
      <c r="A342" s="82" t="s">
        <v>220</v>
      </c>
      <c r="B342" s="75" t="s">
        <v>102</v>
      </c>
      <c r="C342" s="76">
        <v>55893.280769999998</v>
      </c>
      <c r="D342" s="76">
        <v>1E-4</v>
      </c>
      <c r="E342" s="64">
        <f t="shared" si="173"/>
        <v>-220.99751326260238</v>
      </c>
      <c r="F342" s="1">
        <f t="shared" ref="F342:F349" si="192">ROUND(2*E342,0)/2</f>
        <v>-221</v>
      </c>
      <c r="G342" s="1">
        <f t="shared" si="174"/>
        <v>2.8499999971245416E-3</v>
      </c>
      <c r="K342" s="1">
        <f>G342</f>
        <v>2.8499999971245416E-3</v>
      </c>
      <c r="O342" s="1">
        <f t="shared" ref="O342:O349" ca="1" si="193">+C$11+C$12*$F342</f>
        <v>6.0722327551394079E-3</v>
      </c>
      <c r="P342" s="1">
        <f t="shared" si="175"/>
        <v>-7.3561001996067512E-3</v>
      </c>
      <c r="Q342" s="131">
        <f t="shared" si="176"/>
        <v>40874.780769999998</v>
      </c>
      <c r="S342" s="2">
        <v>1</v>
      </c>
      <c r="Z342" s="1">
        <f t="shared" si="177"/>
        <v>-221</v>
      </c>
      <c r="AA342" s="1">
        <f t="shared" si="178"/>
        <v>4.7690250771341746E-3</v>
      </c>
      <c r="AB342" s="1">
        <f t="shared" si="179"/>
        <v>-9.2751252796163842E-3</v>
      </c>
      <c r="AC342" s="1">
        <f t="shared" si="180"/>
        <v>1.0206100196731294E-2</v>
      </c>
      <c r="AD342" s="1">
        <f t="shared" si="181"/>
        <v>-1.919025080009633E-3</v>
      </c>
      <c r="AE342" s="1">
        <f t="shared" si="182"/>
        <v>3.6826572577059784E-6</v>
      </c>
      <c r="AF342" s="1">
        <f t="shared" si="183"/>
        <v>1.0206100196731294E-2</v>
      </c>
      <c r="AG342" s="2"/>
      <c r="AH342" s="1">
        <f t="shared" si="184"/>
        <v>1.2125125276740926E-2</v>
      </c>
      <c r="AI342" s="1">
        <f t="shared" si="185"/>
        <v>1.3311991163370851</v>
      </c>
      <c r="AJ342" s="1">
        <f t="shared" si="186"/>
        <v>0.66118005416791326</v>
      </c>
      <c r="AK342" s="1">
        <f t="shared" si="187"/>
        <v>0.45305486361772335</v>
      </c>
      <c r="AL342" s="1">
        <f t="shared" si="188"/>
        <v>0.93954348980885782</v>
      </c>
      <c r="AM342" s="1">
        <f t="shared" si="189"/>
        <v>0.50767877881993917</v>
      </c>
      <c r="AN342" s="1">
        <f t="shared" si="190"/>
        <v>6.8090186050441757</v>
      </c>
      <c r="AO342" s="1">
        <f t="shared" si="190"/>
        <v>6.8068392265399753</v>
      </c>
      <c r="AP342" s="1">
        <f t="shared" si="190"/>
        <v>6.8023607093604808</v>
      </c>
      <c r="AQ342" s="1">
        <f t="shared" si="190"/>
        <v>6.793193266375372</v>
      </c>
      <c r="AR342" s="1">
        <f t="shared" si="190"/>
        <v>6.7745719576809407</v>
      </c>
      <c r="AS342" s="1">
        <f t="shared" si="190"/>
        <v>6.7373012309099565</v>
      </c>
      <c r="AT342" s="1">
        <f t="shared" si="190"/>
        <v>6.6646239480252882</v>
      </c>
      <c r="AU342" s="1">
        <f t="shared" si="191"/>
        <v>6.528389076481349</v>
      </c>
    </row>
    <row r="343" spans="1:47" x14ac:dyDescent="0.2">
      <c r="A343" s="38" t="s">
        <v>221</v>
      </c>
      <c r="B343" s="44" t="s">
        <v>102</v>
      </c>
      <c r="C343" s="63">
        <v>56168.336300000003</v>
      </c>
      <c r="D343" s="38" t="s">
        <v>82</v>
      </c>
      <c r="E343" s="64">
        <f t="shared" si="173"/>
        <v>18.999284517661732</v>
      </c>
      <c r="F343" s="1">
        <f t="shared" si="192"/>
        <v>19</v>
      </c>
      <c r="G343" s="1">
        <f t="shared" si="174"/>
        <v>-8.2000000111293048E-4</v>
      </c>
      <c r="K343" s="1">
        <f>G343</f>
        <v>-8.2000000111293048E-4</v>
      </c>
      <c r="O343" s="1">
        <f t="shared" ca="1" si="193"/>
        <v>6.1585909507603544E-3</v>
      </c>
      <c r="P343" s="1">
        <f t="shared" si="175"/>
        <v>-9.4772814258130486E-3</v>
      </c>
      <c r="Q343" s="131">
        <f t="shared" si="176"/>
        <v>41149.836300000003</v>
      </c>
      <c r="S343" s="2">
        <v>1</v>
      </c>
      <c r="Z343" s="1">
        <f t="shared" si="177"/>
        <v>19</v>
      </c>
      <c r="AA343" s="1">
        <f t="shared" si="178"/>
        <v>8.3522295512825952E-4</v>
      </c>
      <c r="AB343" s="1">
        <f t="shared" si="179"/>
        <v>-1.1132504382054239E-2</v>
      </c>
      <c r="AC343" s="1">
        <f t="shared" si="180"/>
        <v>8.6572814247001181E-3</v>
      </c>
      <c r="AD343" s="1">
        <f t="shared" si="181"/>
        <v>-1.65522295624119E-3</v>
      </c>
      <c r="AE343" s="1">
        <f t="shared" si="182"/>
        <v>2.7397630348678242E-6</v>
      </c>
      <c r="AF343" s="1">
        <f t="shared" si="183"/>
        <v>8.6572814247001181E-3</v>
      </c>
      <c r="AG343" s="2"/>
      <c r="AH343" s="1">
        <f t="shared" si="184"/>
        <v>1.0312504380941308E-2</v>
      </c>
      <c r="AI343" s="1">
        <f t="shared" si="185"/>
        <v>1.1441733369188856</v>
      </c>
      <c r="AJ343" s="1">
        <f t="shared" si="186"/>
        <v>0.3437903406357386</v>
      </c>
      <c r="AK343" s="1">
        <f t="shared" si="187"/>
        <v>0.54237036518583248</v>
      </c>
      <c r="AL343" s="1">
        <f t="shared" si="188"/>
        <v>1.3109837891560496</v>
      </c>
      <c r="AM343" s="1">
        <f t="shared" si="189"/>
        <v>0.76890653709516643</v>
      </c>
      <c r="AN343" s="1">
        <f t="shared" si="190"/>
        <v>7.0573313920200658</v>
      </c>
      <c r="AO343" s="1">
        <f t="shared" si="190"/>
        <v>7.0560198140425952</v>
      </c>
      <c r="AP343" s="1">
        <f t="shared" si="190"/>
        <v>7.0527606213233911</v>
      </c>
      <c r="AQ343" s="1">
        <f t="shared" si="190"/>
        <v>7.0447058653119488</v>
      </c>
      <c r="AR343" s="1">
        <f t="shared" si="190"/>
        <v>7.025058749925531</v>
      </c>
      <c r="AS343" s="1">
        <f t="shared" si="190"/>
        <v>6.9785447002740293</v>
      </c>
      <c r="AT343" s="1">
        <f t="shared" si="190"/>
        <v>6.8748928056153771</v>
      </c>
      <c r="AU343" s="1">
        <f t="shared" si="191"/>
        <v>6.6655160590431271</v>
      </c>
    </row>
    <row r="344" spans="1:47" x14ac:dyDescent="0.2">
      <c r="A344" s="66" t="s">
        <v>185</v>
      </c>
      <c r="B344" s="67" t="s">
        <v>102</v>
      </c>
      <c r="C344" s="68">
        <v>56506.428</v>
      </c>
      <c r="D344" s="66" t="s">
        <v>186</v>
      </c>
      <c r="E344" s="64">
        <f t="shared" si="173"/>
        <v>313.99762669272565</v>
      </c>
      <c r="F344" s="1">
        <f t="shared" si="192"/>
        <v>314</v>
      </c>
      <c r="G344" s="1">
        <f t="shared" si="174"/>
        <v>-2.7200000040465966E-3</v>
      </c>
      <c r="K344" s="1">
        <f>G344</f>
        <v>-2.7200000040465966E-3</v>
      </c>
      <c r="O344" s="1">
        <f t="shared" ca="1" si="193"/>
        <v>6.2647395662111015E-3</v>
      </c>
      <c r="P344" s="1">
        <f t="shared" si="175"/>
        <v>-1.2180027277660805E-2</v>
      </c>
      <c r="Q344" s="131">
        <f t="shared" si="176"/>
        <v>41487.928</v>
      </c>
      <c r="S344" s="2">
        <v>1</v>
      </c>
      <c r="Z344" s="1">
        <f t="shared" si="177"/>
        <v>314</v>
      </c>
      <c r="AA344" s="1">
        <f t="shared" si="178"/>
        <v>-4.4249172510783079E-3</v>
      </c>
      <c r="AB344" s="1">
        <f t="shared" si="179"/>
        <v>-1.0475110030629094E-2</v>
      </c>
      <c r="AC344" s="1">
        <f t="shared" si="180"/>
        <v>9.4600272736142087E-3</v>
      </c>
      <c r="AD344" s="1">
        <f t="shared" si="181"/>
        <v>1.7049172470317113E-3</v>
      </c>
      <c r="AE344" s="1">
        <f t="shared" si="182"/>
        <v>2.9067428192261892E-6</v>
      </c>
      <c r="AF344" s="1">
        <f t="shared" si="183"/>
        <v>9.4600272736142087E-3</v>
      </c>
      <c r="AG344" s="2"/>
      <c r="AH344" s="1">
        <f t="shared" si="184"/>
        <v>7.7551100265824974E-3</v>
      </c>
      <c r="AI344" s="1">
        <f t="shared" si="185"/>
        <v>0.96164309333385922</v>
      </c>
      <c r="AJ344" s="1">
        <f t="shared" si="186"/>
        <v>2.2735129387415783E-2</v>
      </c>
      <c r="AK344" s="1">
        <f t="shared" si="187"/>
        <v>0.55989312535621005</v>
      </c>
      <c r="AL344" s="1">
        <f t="shared" si="188"/>
        <v>1.6391970031366023</v>
      </c>
      <c r="AM344" s="1">
        <f t="shared" si="189"/>
        <v>1.0708514460177692</v>
      </c>
      <c r="AN344" s="1">
        <f t="shared" si="190"/>
        <v>7.3158685440258218</v>
      </c>
      <c r="AO344" s="1">
        <f t="shared" si="190"/>
        <v>7.3155424919881744</v>
      </c>
      <c r="AP344" s="1">
        <f t="shared" si="190"/>
        <v>7.3144105903541652</v>
      </c>
      <c r="AQ344" s="1">
        <f t="shared" si="190"/>
        <v>7.3104976405340265</v>
      </c>
      <c r="AR344" s="1">
        <f t="shared" si="190"/>
        <v>7.2971613218765956</v>
      </c>
      <c r="AS344" s="1">
        <f t="shared" si="190"/>
        <v>7.2536992401493325</v>
      </c>
      <c r="AT344" s="1">
        <f t="shared" si="190"/>
        <v>7.1278250904575735</v>
      </c>
      <c r="AU344" s="1">
        <f t="shared" si="191"/>
        <v>6.8340679751086464</v>
      </c>
    </row>
    <row r="345" spans="1:47" x14ac:dyDescent="0.2">
      <c r="A345" s="83" t="s">
        <v>222</v>
      </c>
      <c r="B345" s="75"/>
      <c r="C345" s="76">
        <v>56509.866900000001</v>
      </c>
      <c r="D345" s="76">
        <v>6.9999999999999999E-4</v>
      </c>
      <c r="E345" s="64">
        <f t="shared" si="173"/>
        <v>316.99820256875608</v>
      </c>
      <c r="F345" s="1">
        <f t="shared" si="192"/>
        <v>317</v>
      </c>
      <c r="G345" s="1">
        <f t="shared" si="174"/>
        <v>-2.0599999988917261E-3</v>
      </c>
      <c r="K345" s="1">
        <f>G345</f>
        <v>-2.0599999988917261E-3</v>
      </c>
      <c r="O345" s="1">
        <f t="shared" ca="1" si="193"/>
        <v>6.2658190436563638E-3</v>
      </c>
      <c r="P345" s="1">
        <f t="shared" si="175"/>
        <v>-1.2208053565408753E-2</v>
      </c>
      <c r="Q345" s="131">
        <f t="shared" si="176"/>
        <v>41491.366900000001</v>
      </c>
      <c r="S345" s="2">
        <v>1</v>
      </c>
      <c r="Z345" s="1">
        <f t="shared" si="177"/>
        <v>317</v>
      </c>
      <c r="AA345" s="1">
        <f t="shared" si="178"/>
        <v>-4.4794710687675017E-3</v>
      </c>
      <c r="AB345" s="1">
        <f t="shared" si="179"/>
        <v>-9.7885824955329763E-3</v>
      </c>
      <c r="AC345" s="1">
        <f t="shared" si="180"/>
        <v>1.0148053566517027E-2</v>
      </c>
      <c r="AD345" s="1">
        <f t="shared" si="181"/>
        <v>2.4194710698757756E-3</v>
      </c>
      <c r="AE345" s="1">
        <f t="shared" si="182"/>
        <v>5.8538402579658306E-6</v>
      </c>
      <c r="AF345" s="1">
        <f t="shared" si="183"/>
        <v>1.0148053566517027E-2</v>
      </c>
      <c r="AG345" s="2"/>
      <c r="AH345" s="1">
        <f t="shared" si="184"/>
        <v>7.728582496641251E-3</v>
      </c>
      <c r="AI345" s="1">
        <f t="shared" si="185"/>
        <v>0.96007862525844545</v>
      </c>
      <c r="AJ345" s="1">
        <f t="shared" si="186"/>
        <v>1.9941269168489369E-2</v>
      </c>
      <c r="AK345" s="1">
        <f t="shared" si="187"/>
        <v>0.55978375105828515</v>
      </c>
      <c r="AL345" s="1">
        <f t="shared" si="188"/>
        <v>1.6419915005318111</v>
      </c>
      <c r="AM345" s="1">
        <f t="shared" si="189"/>
        <v>1.0738554483621114</v>
      </c>
      <c r="AN345" s="1">
        <f t="shared" si="190"/>
        <v>7.3182756984571578</v>
      </c>
      <c r="AO345" s="1">
        <f t="shared" si="190"/>
        <v>7.3179556562474595</v>
      </c>
      <c r="AP345" s="1">
        <f t="shared" si="190"/>
        <v>7.3168400983196982</v>
      </c>
      <c r="AQ345" s="1">
        <f t="shared" si="190"/>
        <v>7.3129678655258434</v>
      </c>
      <c r="AR345" s="1">
        <f t="shared" si="190"/>
        <v>7.2997159938101319</v>
      </c>
      <c r="AS345" s="1">
        <f t="shared" si="190"/>
        <v>7.256355991422355</v>
      </c>
      <c r="AT345" s="1">
        <f t="shared" si="190"/>
        <v>7.1303583920106615</v>
      </c>
      <c r="AU345" s="1">
        <f t="shared" si="191"/>
        <v>6.8357820623906687</v>
      </c>
    </row>
    <row r="346" spans="1:47" x14ac:dyDescent="0.2">
      <c r="A346" s="76" t="s">
        <v>222</v>
      </c>
      <c r="B346" s="75" t="s">
        <v>102</v>
      </c>
      <c r="C346" s="76">
        <v>56509.866900000001</v>
      </c>
      <c r="D346" s="76">
        <v>6.9999999999999999E-4</v>
      </c>
      <c r="E346" s="64">
        <f t="shared" si="173"/>
        <v>316.99820256875608</v>
      </c>
      <c r="F346" s="1">
        <f t="shared" si="192"/>
        <v>317</v>
      </c>
      <c r="G346" s="1">
        <f t="shared" si="174"/>
        <v>-2.0599999988917261E-3</v>
      </c>
      <c r="K346" s="1">
        <f>G346</f>
        <v>-2.0599999988917261E-3</v>
      </c>
      <c r="O346" s="1">
        <f t="shared" ca="1" si="193"/>
        <v>6.2658190436563638E-3</v>
      </c>
      <c r="P346" s="1">
        <f t="shared" si="175"/>
        <v>-1.2208053565408753E-2</v>
      </c>
      <c r="Q346" s="131">
        <f t="shared" si="176"/>
        <v>41491.366900000001</v>
      </c>
      <c r="S346" s="2">
        <v>1</v>
      </c>
      <c r="Z346" s="1">
        <f t="shared" si="177"/>
        <v>317</v>
      </c>
      <c r="AA346" s="1">
        <f t="shared" si="178"/>
        <v>-4.4794710687675017E-3</v>
      </c>
      <c r="AB346" s="1">
        <f t="shared" si="179"/>
        <v>-9.7885824955329763E-3</v>
      </c>
      <c r="AC346" s="1">
        <f t="shared" si="180"/>
        <v>1.0148053566517027E-2</v>
      </c>
      <c r="AD346" s="1">
        <f t="shared" si="181"/>
        <v>2.4194710698757756E-3</v>
      </c>
      <c r="AE346" s="1">
        <f t="shared" si="182"/>
        <v>5.8538402579658306E-6</v>
      </c>
      <c r="AF346" s="1">
        <f t="shared" si="183"/>
        <v>1.0148053566517027E-2</v>
      </c>
      <c r="AG346" s="2"/>
      <c r="AH346" s="1">
        <f t="shared" si="184"/>
        <v>7.728582496641251E-3</v>
      </c>
      <c r="AI346" s="1">
        <f t="shared" si="185"/>
        <v>0.96007862525844545</v>
      </c>
      <c r="AJ346" s="1">
        <f t="shared" si="186"/>
        <v>1.9941269168489369E-2</v>
      </c>
      <c r="AK346" s="1">
        <f t="shared" si="187"/>
        <v>0.55978375105828515</v>
      </c>
      <c r="AL346" s="1">
        <f t="shared" si="188"/>
        <v>1.6419915005318111</v>
      </c>
      <c r="AM346" s="1">
        <f t="shared" si="189"/>
        <v>1.0738554483621114</v>
      </c>
      <c r="AN346" s="1">
        <f t="shared" si="190"/>
        <v>7.3182756984571578</v>
      </c>
      <c r="AO346" s="1">
        <f t="shared" si="190"/>
        <v>7.3179556562474595</v>
      </c>
      <c r="AP346" s="1">
        <f t="shared" si="190"/>
        <v>7.3168400983196982</v>
      </c>
      <c r="AQ346" s="1">
        <f t="shared" si="190"/>
        <v>7.3129678655258434</v>
      </c>
      <c r="AR346" s="1">
        <f t="shared" si="190"/>
        <v>7.2997159938101319</v>
      </c>
      <c r="AS346" s="1">
        <f t="shared" si="190"/>
        <v>7.256355991422355</v>
      </c>
      <c r="AT346" s="1">
        <f t="shared" si="190"/>
        <v>7.1303583920106615</v>
      </c>
      <c r="AU346" s="1">
        <f t="shared" si="191"/>
        <v>6.8357820623906687</v>
      </c>
    </row>
    <row r="347" spans="1:47" x14ac:dyDescent="0.2">
      <c r="A347" s="81" t="s">
        <v>223</v>
      </c>
      <c r="B347" s="80" t="s">
        <v>102</v>
      </c>
      <c r="C347" s="76">
        <v>56592.383399999999</v>
      </c>
      <c r="D347" s="77">
        <v>6.9999999999999999E-4</v>
      </c>
      <c r="E347" s="64">
        <f t="shared" si="173"/>
        <v>388.9971031690614</v>
      </c>
      <c r="F347" s="1">
        <f t="shared" si="192"/>
        <v>389</v>
      </c>
      <c r="G347" s="1">
        <f t="shared" si="174"/>
        <v>-3.3200000034412369E-3</v>
      </c>
      <c r="J347" s="1">
        <f>G347</f>
        <v>-3.3200000034412369E-3</v>
      </c>
      <c r="O347" s="1">
        <f t="shared" ca="1" si="193"/>
        <v>6.2917265023426476E-3</v>
      </c>
      <c r="P347" s="1">
        <f t="shared" si="175"/>
        <v>-1.2883950666265499E-2</v>
      </c>
      <c r="Q347" s="131">
        <f t="shared" si="176"/>
        <v>41573.883399999999</v>
      </c>
      <c r="S347" s="2">
        <v>1</v>
      </c>
      <c r="Z347" s="1">
        <f t="shared" si="177"/>
        <v>389</v>
      </c>
      <c r="AA347" s="1">
        <f t="shared" si="178"/>
        <v>-5.791855444341988E-3</v>
      </c>
      <c r="AB347" s="1">
        <f t="shared" si="179"/>
        <v>-1.0412095225364747E-2</v>
      </c>
      <c r="AC347" s="1">
        <f t="shared" si="180"/>
        <v>9.5639506628242624E-3</v>
      </c>
      <c r="AD347" s="1">
        <f t="shared" si="181"/>
        <v>2.471855440900751E-3</v>
      </c>
      <c r="AE347" s="1">
        <f t="shared" si="182"/>
        <v>6.1100693207106461E-6</v>
      </c>
      <c r="AF347" s="1">
        <f t="shared" si="183"/>
        <v>9.5639506628242624E-3</v>
      </c>
      <c r="AG347" s="2"/>
      <c r="AH347" s="1">
        <f t="shared" si="184"/>
        <v>7.0920952219235113E-3</v>
      </c>
      <c r="AI347" s="1">
        <f t="shared" si="185"/>
        <v>0.92411827982518668</v>
      </c>
      <c r="AJ347" s="1">
        <f t="shared" si="186"/>
        <v>-4.4474998740885723E-2</v>
      </c>
      <c r="AK347" s="1">
        <f t="shared" si="187"/>
        <v>0.55605173199393165</v>
      </c>
      <c r="AL347" s="1">
        <f t="shared" si="188"/>
        <v>1.7064237654793679</v>
      </c>
      <c r="AM347" s="1">
        <f t="shared" si="189"/>
        <v>1.1457336426725326</v>
      </c>
      <c r="AN347" s="1">
        <f t="shared" si="190"/>
        <v>7.3748904664663799</v>
      </c>
      <c r="AO347" s="1">
        <f t="shared" si="190"/>
        <v>7.3746918111252393</v>
      </c>
      <c r="AP347" s="1">
        <f t="shared" si="190"/>
        <v>7.3739247735565199</v>
      </c>
      <c r="AQ347" s="1">
        <f t="shared" si="190"/>
        <v>7.3709736689104535</v>
      </c>
      <c r="AR347" s="1">
        <f t="shared" si="190"/>
        <v>7.3597709511012441</v>
      </c>
      <c r="AS347" s="1">
        <f t="shared" si="190"/>
        <v>7.3192030654228013</v>
      </c>
      <c r="AT347" s="1">
        <f t="shared" si="190"/>
        <v>7.1908924839001411</v>
      </c>
      <c r="AU347" s="1">
        <f t="shared" si="191"/>
        <v>6.8769201571592022</v>
      </c>
    </row>
    <row r="348" spans="1:47" x14ac:dyDescent="0.2">
      <c r="A348" s="104" t="s">
        <v>224</v>
      </c>
      <c r="B348" s="105" t="s">
        <v>102</v>
      </c>
      <c r="C348" s="104">
        <v>56887.506300000001</v>
      </c>
      <c r="D348" s="104">
        <v>1.03E-2</v>
      </c>
      <c r="E348" s="64">
        <f t="shared" si="173"/>
        <v>646.50347270696636</v>
      </c>
      <c r="F348" s="1">
        <f t="shared" si="192"/>
        <v>646.5</v>
      </c>
      <c r="G348" s="1">
        <f t="shared" si="174"/>
        <v>3.9800000013201497E-3</v>
      </c>
      <c r="J348" s="1">
        <f>G348</f>
        <v>3.9800000013201497E-3</v>
      </c>
      <c r="O348" s="1">
        <f t="shared" ca="1" si="193"/>
        <v>6.3843816497276213E-3</v>
      </c>
      <c r="P348" s="1">
        <f t="shared" si="175"/>
        <v>-1.5352540879198085E-2</v>
      </c>
      <c r="Q348" s="131">
        <f t="shared" si="176"/>
        <v>41869.006300000001</v>
      </c>
      <c r="S348" s="2">
        <v>0.1</v>
      </c>
      <c r="Z348" s="1">
        <f t="shared" si="177"/>
        <v>646.5</v>
      </c>
      <c r="AA348" s="1">
        <f t="shared" si="178"/>
        <v>-1.050645103361135E-2</v>
      </c>
      <c r="AB348" s="1">
        <f t="shared" si="179"/>
        <v>-8.6608984426658677E-4</v>
      </c>
      <c r="AC348" s="1">
        <f t="shared" si="180"/>
        <v>1.9332540880518237E-2</v>
      </c>
      <c r="AD348" s="1">
        <f t="shared" si="181"/>
        <v>1.44864510349315E-2</v>
      </c>
      <c r="AE348" s="1">
        <f t="shared" si="182"/>
        <v>2.0985726358746794E-5</v>
      </c>
      <c r="AF348" s="1">
        <f t="shared" si="183"/>
        <v>1.9332540880518237E-2</v>
      </c>
      <c r="AG348" s="2"/>
      <c r="AH348" s="1">
        <f t="shared" si="184"/>
        <v>4.8460898455867365E-3</v>
      </c>
      <c r="AI348" s="1">
        <f t="shared" si="185"/>
        <v>0.81735029572296347</v>
      </c>
      <c r="AJ348" s="1">
        <f t="shared" si="186"/>
        <v>-0.2380522808165057</v>
      </c>
      <c r="AK348" s="1">
        <f t="shared" si="187"/>
        <v>0.53065115625771597</v>
      </c>
      <c r="AL348" s="1">
        <f t="shared" si="188"/>
        <v>1.9022940793362262</v>
      </c>
      <c r="AM348" s="1">
        <f t="shared" si="189"/>
        <v>1.4017780829120454</v>
      </c>
      <c r="AN348" s="1">
        <f t="shared" si="190"/>
        <v>7.5613980703951524</v>
      </c>
      <c r="AO348" s="1">
        <f t="shared" si="190"/>
        <v>7.5613782778162193</v>
      </c>
      <c r="AP348" s="1">
        <f t="shared" si="190"/>
        <v>7.5612560336846775</v>
      </c>
      <c r="AQ348" s="1">
        <f t="shared" si="190"/>
        <v>7.5605021180501977</v>
      </c>
      <c r="AR348" s="1">
        <f t="shared" si="190"/>
        <v>7.5558934233189525</v>
      </c>
      <c r="AS348" s="1">
        <f t="shared" si="190"/>
        <v>7.5290970728271995</v>
      </c>
      <c r="AT348" s="1">
        <f t="shared" si="190"/>
        <v>7.4028165888513024</v>
      </c>
      <c r="AU348" s="1">
        <f t="shared" si="191"/>
        <v>7.0240459821994436</v>
      </c>
    </row>
    <row r="349" spans="1:47" x14ac:dyDescent="0.2">
      <c r="A349" s="106" t="s">
        <v>225</v>
      </c>
      <c r="B349" s="107" t="s">
        <v>102</v>
      </c>
      <c r="C349" s="108">
        <v>56906.411899999999</v>
      </c>
      <c r="D349" s="108">
        <v>4.0000000000000002E-4</v>
      </c>
      <c r="E349" s="64">
        <f t="shared" si="173"/>
        <v>662.99935432081372</v>
      </c>
      <c r="F349" s="1">
        <f t="shared" si="192"/>
        <v>663</v>
      </c>
      <c r="G349" s="1">
        <f t="shared" si="174"/>
        <v>-7.4000000313390046E-4</v>
      </c>
      <c r="K349" s="1">
        <f>G349</f>
        <v>-7.4000000313390046E-4</v>
      </c>
      <c r="O349" s="1">
        <f t="shared" ca="1" si="193"/>
        <v>6.3903187756765619E-3</v>
      </c>
      <c r="P349" s="1">
        <f t="shared" si="175"/>
        <v>-1.5513456918945319E-2</v>
      </c>
      <c r="Q349" s="131">
        <f t="shared" si="176"/>
        <v>41887.911899999999</v>
      </c>
      <c r="S349" s="2">
        <v>1</v>
      </c>
      <c r="Z349" s="1">
        <f t="shared" si="177"/>
        <v>663</v>
      </c>
      <c r="AA349" s="1">
        <f t="shared" si="178"/>
        <v>-1.0808513807393946E-2</v>
      </c>
      <c r="AB349" s="1">
        <f t="shared" si="179"/>
        <v>-5.444943114685275E-3</v>
      </c>
      <c r="AC349" s="1">
        <f t="shared" si="180"/>
        <v>1.4773456915811419E-2</v>
      </c>
      <c r="AD349" s="1">
        <f t="shared" si="181"/>
        <v>1.0068513804260045E-2</v>
      </c>
      <c r="AE349" s="1">
        <f t="shared" si="182"/>
        <v>1.0137497022657509E-4</v>
      </c>
      <c r="AF349" s="1">
        <f t="shared" si="183"/>
        <v>1.4773456915811419E-2</v>
      </c>
      <c r="AG349" s="2"/>
      <c r="AH349" s="1">
        <f t="shared" si="184"/>
        <v>4.7049431115513745E-3</v>
      </c>
      <c r="AI349" s="1">
        <f t="shared" si="185"/>
        <v>0.81150887407144778</v>
      </c>
      <c r="AJ349" s="1">
        <f t="shared" si="186"/>
        <v>-0.24874970584067793</v>
      </c>
      <c r="AK349" s="1">
        <f t="shared" si="187"/>
        <v>0.52860444526727779</v>
      </c>
      <c r="AL349" s="1">
        <f t="shared" si="188"/>
        <v>1.9133232632820667</v>
      </c>
      <c r="AM349" s="1">
        <f t="shared" si="189"/>
        <v>1.4182562951895887</v>
      </c>
      <c r="AN349" s="1">
        <f t="shared" si="190"/>
        <v>7.5726067212957844</v>
      </c>
      <c r="AO349" s="1">
        <f t="shared" si="190"/>
        <v>7.5725903671938202</v>
      </c>
      <c r="AP349" s="1">
        <f t="shared" si="190"/>
        <v>7.5724854463172457</v>
      </c>
      <c r="AQ349" s="1">
        <f t="shared" si="190"/>
        <v>7.5718132225492862</v>
      </c>
      <c r="AR349" s="1">
        <f t="shared" si="190"/>
        <v>7.5675427465467093</v>
      </c>
      <c r="AS349" s="1">
        <f t="shared" si="190"/>
        <v>7.5417376810205923</v>
      </c>
      <c r="AT349" s="1">
        <f t="shared" si="190"/>
        <v>7.4161311621535306</v>
      </c>
      <c r="AU349" s="1">
        <f t="shared" si="191"/>
        <v>7.0334734622505657</v>
      </c>
    </row>
    <row r="350" spans="1:47" x14ac:dyDescent="0.2">
      <c r="A350" s="84" t="s">
        <v>226</v>
      </c>
      <c r="B350" s="85" t="s">
        <v>102</v>
      </c>
      <c r="C350" s="86">
        <v>57332.756699999998</v>
      </c>
      <c r="D350" s="86">
        <v>1E-4</v>
      </c>
      <c r="E350" s="64">
        <f t="shared" ref="E350:E359" si="194">+(C350-C$7)/C$8</f>
        <v>1035.0020068407068</v>
      </c>
      <c r="F350" s="1">
        <f t="shared" ref="F350:F359" si="195">ROUND(2*E350,0)/2</f>
        <v>1035</v>
      </c>
      <c r="G350" s="1">
        <f t="shared" ref="G350:G359" si="196">+C350-(C$7+F350*C$8)</f>
        <v>2.3000000001047738E-3</v>
      </c>
      <c r="K350" s="1">
        <f t="shared" ref="K350:K359" si="197">G350</f>
        <v>2.3000000001047738E-3</v>
      </c>
      <c r="O350" s="1">
        <f t="shared" ref="O350:O359" ca="1" si="198">+C$11+C$12*$F350</f>
        <v>6.5241739788890292E-3</v>
      </c>
      <c r="P350" s="1">
        <f t="shared" ref="P350:P359" si="199">+D$11+D$12*F350+D$13*F350^2</f>
        <v>-1.9228796441701102E-2</v>
      </c>
      <c r="Q350" s="131">
        <f t="shared" ref="Q350:Q359" si="200">+C350-15018.5</f>
        <v>42314.256699999998</v>
      </c>
      <c r="S350" s="2">
        <v>1</v>
      </c>
      <c r="Z350" s="1">
        <f t="shared" ref="Z350:Z359" si="201">F350</f>
        <v>1035</v>
      </c>
      <c r="AA350" s="1">
        <f t="shared" ref="AA350:AA359" si="202">AB$3+AB$4*Z350+AB$5*Z350^2+AH350</f>
        <v>-1.7577972237007237E-2</v>
      </c>
      <c r="AB350" s="1">
        <f t="shared" ref="AB350:AB359" si="203">IF(S350&lt;&gt;0,G350-AH350,-9999)</f>
        <v>6.4917579541091063E-4</v>
      </c>
      <c r="AC350" s="1">
        <f t="shared" ref="AC350:AC359" si="204">+G350-P350</f>
        <v>2.1528796441805876E-2</v>
      </c>
      <c r="AD350" s="1">
        <f t="shared" ref="AD350:AD359" si="205">IF(S350&lt;&gt;0,G350-AA350,-9999)</f>
        <v>1.9877972237112011E-2</v>
      </c>
      <c r="AE350" s="1">
        <f t="shared" ref="AE350:AE359" si="206">+(G350-AA350)^2*S350</f>
        <v>3.9513378025939593E-4</v>
      </c>
      <c r="AF350" s="1">
        <f t="shared" ref="AF350:AF359" si="207">IF(S350&lt;&gt;0,G350-P350,-9999)</f>
        <v>2.1528796441805876E-2</v>
      </c>
      <c r="AG350" s="2"/>
      <c r="AH350" s="1">
        <f t="shared" ref="AH350:AH359" si="208">$AB$6*($AB$11/AI350*AJ350+$AB$12)</f>
        <v>1.6508242046938632E-3</v>
      </c>
      <c r="AI350" s="1">
        <f t="shared" ref="AI350:AI359" si="209">1+$AB$7*COS(AL350)</f>
        <v>0.70375656836215572</v>
      </c>
      <c r="AJ350" s="1">
        <f t="shared" ref="AJ350:AJ359" si="210">SIN(AL350+RADIANS($AB$9))</f>
        <v>-0.44838058831759758</v>
      </c>
      <c r="AK350" s="1">
        <f t="shared" ref="AK350:AK359" si="211">$AB$7*SIN(AL350)</f>
        <v>0.47664598322190205</v>
      </c>
      <c r="AL350" s="1">
        <f t="shared" ref="AL350:AL359" si="212">2*ATAN(AM350)</f>
        <v>2.1268868644277017</v>
      </c>
      <c r="AM350" s="1">
        <f t="shared" ref="AM350:AM359" si="213">SQRT((1+$AB$7)/(1-$AB$7))*TAN(AN350/2)</f>
        <v>1.7989218792506312</v>
      </c>
      <c r="AN350" s="1">
        <f t="shared" ref="AN350:AN359" si="214">$AU350+$AB$7*SIN(AO350)</f>
        <v>7.8065957887644215</v>
      </c>
      <c r="AO350" s="1">
        <f t="shared" ref="AO350:AO359" si="215">$AU350+$AB$7*SIN(AP350)</f>
        <v>7.806595785958991</v>
      </c>
      <c r="AP350" s="1">
        <f t="shared" ref="AP350:AP359" si="216">$AU350+$AB$7*SIN(AQ350)</f>
        <v>7.8065956804253211</v>
      </c>
      <c r="AQ350" s="1">
        <f t="shared" ref="AQ350:AQ359" si="217">$AU350+$AB$7*SIN(AR350)</f>
        <v>7.8065917106685543</v>
      </c>
      <c r="AR350" s="1">
        <f t="shared" ref="AR350:AR359" si="218">$AU350+$AB$7*SIN(AS350)</f>
        <v>7.8064426247955918</v>
      </c>
      <c r="AS350" s="1">
        <f t="shared" ref="AS350:AS359" si="219">$AU350+$AB$7*SIN(AT350)</f>
        <v>7.8011471095441696</v>
      </c>
      <c r="AT350" s="1">
        <f t="shared" ref="AT350:AT359" si="220">$AU350+$AB$7*SIN(AU350)</f>
        <v>7.7066656876156099</v>
      </c>
      <c r="AU350" s="1">
        <f t="shared" ref="AU350:AU359" si="221">RADIANS($AB$9)+$AB$18*(F350-AB$15)</f>
        <v>7.2460202852213218</v>
      </c>
    </row>
    <row r="351" spans="1:47" x14ac:dyDescent="0.2">
      <c r="A351" s="84" t="s">
        <v>227</v>
      </c>
      <c r="B351" s="85" t="s">
        <v>102</v>
      </c>
      <c r="C351" s="86">
        <v>57677.728000000003</v>
      </c>
      <c r="D351" s="86">
        <v>1E-4</v>
      </c>
      <c r="E351" s="64">
        <f t="shared" si="194"/>
        <v>1336.0030713388262</v>
      </c>
      <c r="F351" s="1">
        <f t="shared" si="195"/>
        <v>1336</v>
      </c>
      <c r="G351" s="1">
        <f t="shared" si="196"/>
        <v>3.5199999983888119E-3</v>
      </c>
      <c r="K351" s="1">
        <f t="shared" si="197"/>
        <v>3.5199999983888119E-3</v>
      </c>
      <c r="O351" s="1">
        <f t="shared" ca="1" si="198"/>
        <v>6.6324815492303001E-3</v>
      </c>
      <c r="P351" s="1">
        <f t="shared" si="199"/>
        <v>-2.2357551927235899E-2</v>
      </c>
      <c r="Q351" s="131">
        <f t="shared" si="200"/>
        <v>42659.228000000003</v>
      </c>
      <c r="S351" s="2">
        <v>1</v>
      </c>
      <c r="Z351" s="1">
        <f t="shared" si="201"/>
        <v>1336</v>
      </c>
      <c r="AA351" s="1">
        <f t="shared" si="202"/>
        <v>-2.2971673154347765E-2</v>
      </c>
      <c r="AB351" s="1">
        <f t="shared" si="203"/>
        <v>4.1341212255006782E-3</v>
      </c>
      <c r="AC351" s="1">
        <f t="shared" si="204"/>
        <v>2.5877551925624711E-2</v>
      </c>
      <c r="AD351" s="1">
        <f t="shared" si="205"/>
        <v>2.6491673152736577E-2</v>
      </c>
      <c r="AE351" s="1">
        <f t="shared" si="206"/>
        <v>7.0180874643142389E-4</v>
      </c>
      <c r="AF351" s="1">
        <f t="shared" si="207"/>
        <v>2.5877551925624711E-2</v>
      </c>
      <c r="AG351" s="2"/>
      <c r="AH351" s="1">
        <f t="shared" si="208"/>
        <v>-6.1412122711186634E-4</v>
      </c>
      <c r="AI351" s="1">
        <f t="shared" si="209"/>
        <v>0.64154924297948623</v>
      </c>
      <c r="AJ351" s="1">
        <f t="shared" si="210"/>
        <v>-0.5660366990444663</v>
      </c>
      <c r="AK351" s="1">
        <f t="shared" si="211"/>
        <v>0.43181549173409745</v>
      </c>
      <c r="AL351" s="1">
        <f t="shared" si="212"/>
        <v>2.2636243529205351</v>
      </c>
      <c r="AM351" s="1">
        <f t="shared" si="213"/>
        <v>2.1297434456654063</v>
      </c>
      <c r="AN351" s="1">
        <f t="shared" si="214"/>
        <v>7.9750948599802802</v>
      </c>
      <c r="AO351" s="1">
        <f t="shared" si="215"/>
        <v>7.9750949198756613</v>
      </c>
      <c r="AP351" s="1">
        <f t="shared" si="216"/>
        <v>7.9750940365039442</v>
      </c>
      <c r="AQ351" s="1">
        <f t="shared" si="217"/>
        <v>7.9751070643309596</v>
      </c>
      <c r="AR351" s="1">
        <f t="shared" si="218"/>
        <v>7.9749147904095574</v>
      </c>
      <c r="AS351" s="1">
        <f t="shared" si="219"/>
        <v>7.9777223237848593</v>
      </c>
      <c r="AT351" s="1">
        <f t="shared" si="220"/>
        <v>7.9267084812995714</v>
      </c>
      <c r="AU351" s="1">
        <f t="shared" si="221"/>
        <v>7.4180003758508848</v>
      </c>
    </row>
    <row r="352" spans="1:47" x14ac:dyDescent="0.2">
      <c r="A352" s="87" t="s">
        <v>228</v>
      </c>
      <c r="B352" s="88" t="s">
        <v>102</v>
      </c>
      <c r="C352" s="89">
        <v>57989.463100000001</v>
      </c>
      <c r="D352" s="89">
        <v>4.0000000000000002E-4</v>
      </c>
      <c r="E352" s="64">
        <f t="shared" si="194"/>
        <v>1608.0042405416725</v>
      </c>
      <c r="F352" s="1">
        <f t="shared" si="195"/>
        <v>1608</v>
      </c>
      <c r="G352" s="1">
        <f t="shared" si="196"/>
        <v>4.8600000009173527E-3</v>
      </c>
      <c r="K352" s="1">
        <f t="shared" si="197"/>
        <v>4.8600000009173527E-3</v>
      </c>
      <c r="O352" s="1">
        <f t="shared" ca="1" si="198"/>
        <v>6.7303541709340395E-3</v>
      </c>
      <c r="P352" s="1">
        <f t="shared" si="199"/>
        <v>-2.5279135497560678E-2</v>
      </c>
      <c r="Q352" s="131">
        <f t="shared" si="200"/>
        <v>42970.963100000001</v>
      </c>
      <c r="S352" s="2">
        <v>1</v>
      </c>
      <c r="Z352" s="1">
        <f t="shared" si="201"/>
        <v>1608</v>
      </c>
      <c r="AA352" s="1">
        <f t="shared" si="202"/>
        <v>-2.7770401251910777E-2</v>
      </c>
      <c r="AB352" s="1">
        <f t="shared" si="203"/>
        <v>7.3512657552674537E-3</v>
      </c>
      <c r="AC352" s="1">
        <f t="shared" si="204"/>
        <v>3.0139135498478031E-2</v>
      </c>
      <c r="AD352" s="1">
        <f t="shared" si="205"/>
        <v>3.263040125282813E-2</v>
      </c>
      <c r="AE352" s="1">
        <f t="shared" si="206"/>
        <v>1.0647430859205675E-3</v>
      </c>
      <c r="AF352" s="1">
        <f t="shared" si="207"/>
        <v>3.0139135498478031E-2</v>
      </c>
      <c r="AG352" s="2"/>
      <c r="AH352" s="1">
        <f t="shared" si="208"/>
        <v>-2.4912657543501005E-3</v>
      </c>
      <c r="AI352" s="1">
        <f t="shared" si="209"/>
        <v>0.59823565839009296</v>
      </c>
      <c r="AJ352" s="1">
        <f t="shared" si="210"/>
        <v>-0.64937916735010603</v>
      </c>
      <c r="AK352" s="1">
        <f t="shared" si="211"/>
        <v>0.39183794854620413</v>
      </c>
      <c r="AL352" s="1">
        <f t="shared" si="212"/>
        <v>2.3687018576384484</v>
      </c>
      <c r="AM352" s="1">
        <f t="shared" si="213"/>
        <v>2.4575715583946862</v>
      </c>
      <c r="AN352" s="1">
        <f t="shared" si="214"/>
        <v>8.1155301866171961</v>
      </c>
      <c r="AO352" s="1">
        <f t="shared" si="215"/>
        <v>8.1155303962599223</v>
      </c>
      <c r="AP352" s="1">
        <f t="shared" si="216"/>
        <v>8.1155289515878639</v>
      </c>
      <c r="AQ352" s="1">
        <f t="shared" si="217"/>
        <v>8.1155389068304178</v>
      </c>
      <c r="AR352" s="1">
        <f t="shared" si="218"/>
        <v>8.1154702976862829</v>
      </c>
      <c r="AS352" s="1">
        <f t="shared" si="219"/>
        <v>8.115942778994274</v>
      </c>
      <c r="AT352" s="1">
        <f t="shared" si="220"/>
        <v>8.1126719162479191</v>
      </c>
      <c r="AU352" s="1">
        <f t="shared" si="221"/>
        <v>7.5734109560875673</v>
      </c>
    </row>
    <row r="353" spans="1:47" x14ac:dyDescent="0.2">
      <c r="A353" s="90" t="s">
        <v>229</v>
      </c>
      <c r="B353" s="91" t="s">
        <v>102</v>
      </c>
      <c r="C353" s="90">
        <v>58375.696499999998</v>
      </c>
      <c r="D353" s="90">
        <v>1E-4</v>
      </c>
      <c r="E353" s="64">
        <f t="shared" si="194"/>
        <v>1945.0081146167784</v>
      </c>
      <c r="F353" s="1">
        <f t="shared" si="195"/>
        <v>1945</v>
      </c>
      <c r="G353" s="1">
        <f t="shared" si="196"/>
        <v>9.2999999978928827E-3</v>
      </c>
      <c r="K353" s="1">
        <f t="shared" si="197"/>
        <v>9.2999999978928827E-3</v>
      </c>
      <c r="O353" s="1">
        <f t="shared" ca="1" si="198"/>
        <v>6.8516154706184523E-3</v>
      </c>
      <c r="P353" s="1">
        <f t="shared" si="199"/>
        <v>-2.9023026978771106E-2</v>
      </c>
      <c r="Q353" s="131">
        <f t="shared" si="200"/>
        <v>43357.196499999998</v>
      </c>
      <c r="S353" s="2">
        <v>1</v>
      </c>
      <c r="Z353" s="1">
        <f t="shared" si="201"/>
        <v>1945</v>
      </c>
      <c r="AA353" s="1">
        <f t="shared" si="202"/>
        <v>-3.3617005888743078E-2</v>
      </c>
      <c r="AB353" s="1">
        <f t="shared" si="203"/>
        <v>1.3893978907864852E-2</v>
      </c>
      <c r="AC353" s="1">
        <f t="shared" si="204"/>
        <v>3.8323026976663989E-2</v>
      </c>
      <c r="AD353" s="1">
        <f t="shared" si="205"/>
        <v>4.291700588663596E-2</v>
      </c>
      <c r="AE353" s="1">
        <f t="shared" si="206"/>
        <v>1.8418693942735456E-3</v>
      </c>
      <c r="AF353" s="1">
        <f t="shared" si="207"/>
        <v>3.8323026976663989E-2</v>
      </c>
      <c r="AG353" s="2"/>
      <c r="AH353" s="1">
        <f t="shared" si="208"/>
        <v>-4.5939789099719696E-3</v>
      </c>
      <c r="AI353" s="1">
        <f t="shared" si="209"/>
        <v>0.55664361139393392</v>
      </c>
      <c r="AJ353" s="1">
        <f t="shared" si="210"/>
        <v>-0.7309295870077166</v>
      </c>
      <c r="AK353" s="1">
        <f t="shared" si="211"/>
        <v>0.34407365024413994</v>
      </c>
      <c r="AL353" s="1">
        <f t="shared" si="212"/>
        <v>2.4816171767452579</v>
      </c>
      <c r="AM353" s="1">
        <f t="shared" si="213"/>
        <v>2.9196128332705427</v>
      </c>
      <c r="AN353" s="1">
        <f t="shared" si="214"/>
        <v>8.2775743025876771</v>
      </c>
      <c r="AO353" s="1">
        <f t="shared" si="215"/>
        <v>8.2775346118539765</v>
      </c>
      <c r="AP353" s="1">
        <f t="shared" si="216"/>
        <v>8.2777066561947663</v>
      </c>
      <c r="AQ353" s="1">
        <f t="shared" si="217"/>
        <v>8.2769604338308067</v>
      </c>
      <c r="AR353" s="1">
        <f t="shared" si="218"/>
        <v>8.2801882025471301</v>
      </c>
      <c r="AS353" s="1">
        <f t="shared" si="219"/>
        <v>8.2660558000238193</v>
      </c>
      <c r="AT353" s="1">
        <f t="shared" si="220"/>
        <v>8.3249929022240217</v>
      </c>
      <c r="AU353" s="1">
        <f t="shared" si="221"/>
        <v>7.7659600941013975</v>
      </c>
    </row>
    <row r="354" spans="1:47" x14ac:dyDescent="0.2">
      <c r="A354" s="66" t="s">
        <v>230</v>
      </c>
      <c r="B354" s="67" t="s">
        <v>102</v>
      </c>
      <c r="C354" s="68">
        <v>58004.362200000003</v>
      </c>
      <c r="D354" s="68">
        <v>1E-4</v>
      </c>
      <c r="E354" s="64">
        <f t="shared" si="194"/>
        <v>1621.0042928940409</v>
      </c>
      <c r="F354" s="1">
        <f t="shared" si="195"/>
        <v>1621</v>
      </c>
      <c r="G354" s="1">
        <f t="shared" si="196"/>
        <v>4.9199999994016252E-3</v>
      </c>
      <c r="K354" s="1">
        <f t="shared" si="197"/>
        <v>4.9199999994016252E-3</v>
      </c>
      <c r="O354" s="1">
        <f t="shared" ca="1" si="198"/>
        <v>6.7350319065301745E-3</v>
      </c>
      <c r="P354" s="1">
        <f t="shared" si="199"/>
        <v>-2.5421010979052527E-2</v>
      </c>
      <c r="Q354" s="131">
        <f t="shared" si="200"/>
        <v>42985.862200000003</v>
      </c>
      <c r="S354" s="2">
        <v>1</v>
      </c>
      <c r="Z354" s="1">
        <f t="shared" si="201"/>
        <v>1621</v>
      </c>
      <c r="AA354" s="1">
        <f t="shared" si="202"/>
        <v>-2.799794354689198E-2</v>
      </c>
      <c r="AB354" s="1">
        <f t="shared" si="203"/>
        <v>7.4969325672410792E-3</v>
      </c>
      <c r="AC354" s="1">
        <f t="shared" si="204"/>
        <v>3.0341010978454153E-2</v>
      </c>
      <c r="AD354" s="1">
        <f t="shared" si="205"/>
        <v>3.2917943546293606E-2</v>
      </c>
      <c r="AE354" s="1">
        <f t="shared" si="206"/>
        <v>1.0835910073169728E-3</v>
      </c>
      <c r="AF354" s="1">
        <f t="shared" si="207"/>
        <v>3.0341010978454153E-2</v>
      </c>
      <c r="AG354" s="2"/>
      <c r="AH354" s="1">
        <f t="shared" si="208"/>
        <v>-2.5769325678394539E-3</v>
      </c>
      <c r="AI354" s="1">
        <f t="shared" si="209"/>
        <v>0.59640859984045413</v>
      </c>
      <c r="AJ354" s="1">
        <f t="shared" si="210"/>
        <v>-0.65292647974118456</v>
      </c>
      <c r="AK354" s="1">
        <f t="shared" si="211"/>
        <v>0.38995582548206298</v>
      </c>
      <c r="AL354" s="1">
        <f t="shared" si="212"/>
        <v>2.3733758657570085</v>
      </c>
      <c r="AM354" s="1">
        <f t="shared" si="213"/>
        <v>2.4741183317464994</v>
      </c>
      <c r="AN354" s="1">
        <f t="shared" si="214"/>
        <v>8.1220067164315282</v>
      </c>
      <c r="AO354" s="1">
        <f t="shared" si="215"/>
        <v>8.1220067802982108</v>
      </c>
      <c r="AP354" s="1">
        <f t="shared" si="216"/>
        <v>8.1220063505742708</v>
      </c>
      <c r="AQ354" s="1">
        <f t="shared" si="217"/>
        <v>8.1220092419384358</v>
      </c>
      <c r="AR354" s="1">
        <f t="shared" si="218"/>
        <v>8.1219897870324615</v>
      </c>
      <c r="AS354" s="1">
        <f t="shared" si="219"/>
        <v>8.1221206652541387</v>
      </c>
      <c r="AT354" s="1">
        <f t="shared" si="220"/>
        <v>8.1212390083787032</v>
      </c>
      <c r="AU354" s="1">
        <f t="shared" si="221"/>
        <v>7.5808386676429969</v>
      </c>
    </row>
    <row r="355" spans="1:47" x14ac:dyDescent="0.2">
      <c r="A355" s="92" t="s">
        <v>231</v>
      </c>
      <c r="B355" s="93" t="s">
        <v>102</v>
      </c>
      <c r="C355" s="94">
        <v>57981.440770000219</v>
      </c>
      <c r="D355" s="94">
        <v>2.0000000000000001E-4</v>
      </c>
      <c r="E355" s="64">
        <f t="shared" si="194"/>
        <v>1601.004441225934</v>
      </c>
      <c r="F355" s="1">
        <f t="shared" si="195"/>
        <v>1601</v>
      </c>
      <c r="G355" s="1">
        <f t="shared" si="196"/>
        <v>5.0900002170237713E-3</v>
      </c>
      <c r="K355" s="1">
        <f t="shared" si="197"/>
        <v>5.0900002170237713E-3</v>
      </c>
      <c r="O355" s="1">
        <f t="shared" ca="1" si="198"/>
        <v>6.7278353902284283E-3</v>
      </c>
      <c r="P355" s="1">
        <f t="shared" si="199"/>
        <v>-2.5202825686653794E-2</v>
      </c>
      <c r="Q355" s="131">
        <f t="shared" si="200"/>
        <v>42962.940770000219</v>
      </c>
      <c r="S355" s="2">
        <v>1</v>
      </c>
      <c r="Z355" s="1">
        <f t="shared" si="201"/>
        <v>1601</v>
      </c>
      <c r="AA355" s="1">
        <f t="shared" si="202"/>
        <v>-2.7647810590282863E-2</v>
      </c>
      <c r="AB355" s="1">
        <f t="shared" si="203"/>
        <v>7.5349851206528377E-3</v>
      </c>
      <c r="AC355" s="1">
        <f t="shared" si="204"/>
        <v>3.0292825903677566E-2</v>
      </c>
      <c r="AD355" s="1">
        <f t="shared" si="205"/>
        <v>3.273781080730663E-2</v>
      </c>
      <c r="AE355" s="1">
        <f t="shared" si="206"/>
        <v>1.0717642564550029E-3</v>
      </c>
      <c r="AF355" s="1">
        <f t="shared" si="207"/>
        <v>3.0292825903677566E-2</v>
      </c>
      <c r="AG355" s="2"/>
      <c r="AH355" s="1">
        <f t="shared" si="208"/>
        <v>-2.4449849036290668E-3</v>
      </c>
      <c r="AI355" s="1">
        <f t="shared" si="209"/>
        <v>0.59922777182348974</v>
      </c>
      <c r="AJ355" s="1">
        <f t="shared" si="210"/>
        <v>-0.6474541265486834</v>
      </c>
      <c r="AK355" s="1">
        <f t="shared" si="211"/>
        <v>0.39285262533496584</v>
      </c>
      <c r="AL355" s="1">
        <f t="shared" si="212"/>
        <v>2.3661731847123977</v>
      </c>
      <c r="AM355" s="1">
        <f t="shared" si="213"/>
        <v>2.4486986273624733</v>
      </c>
      <c r="AN355" s="1">
        <f t="shared" si="214"/>
        <v>8.1120345901710298</v>
      </c>
      <c r="AO355" s="1">
        <f t="shared" si="215"/>
        <v>8.1120348630728714</v>
      </c>
      <c r="AP355" s="1">
        <f t="shared" si="216"/>
        <v>8.1120329575786077</v>
      </c>
      <c r="AQ355" s="1">
        <f t="shared" si="217"/>
        <v>8.1120462621058813</v>
      </c>
      <c r="AR355" s="1">
        <f t="shared" si="218"/>
        <v>8.1119533533280652</v>
      </c>
      <c r="AS355" s="1">
        <f t="shared" si="219"/>
        <v>8.1126014763665975</v>
      </c>
      <c r="AT355" s="1">
        <f t="shared" si="220"/>
        <v>8.1080465395121504</v>
      </c>
      <c r="AU355" s="1">
        <f t="shared" si="221"/>
        <v>7.5694114190961823</v>
      </c>
    </row>
    <row r="356" spans="1:47" x14ac:dyDescent="0.2">
      <c r="A356" s="92" t="s">
        <v>231</v>
      </c>
      <c r="B356" s="93" t="s">
        <v>102</v>
      </c>
      <c r="C356" s="94">
        <v>57981.440789999906</v>
      </c>
      <c r="D356" s="94">
        <v>2.0000000000000001E-4</v>
      </c>
      <c r="E356" s="64">
        <f t="shared" si="194"/>
        <v>1601.0044586764493</v>
      </c>
      <c r="F356" s="1">
        <f t="shared" si="195"/>
        <v>1601</v>
      </c>
      <c r="G356" s="1">
        <f t="shared" si="196"/>
        <v>5.1099999036523513E-3</v>
      </c>
      <c r="K356" s="1">
        <f t="shared" si="197"/>
        <v>5.1099999036523513E-3</v>
      </c>
      <c r="O356" s="1">
        <f t="shared" ca="1" si="198"/>
        <v>6.7278353902284283E-3</v>
      </c>
      <c r="P356" s="1">
        <f t="shared" si="199"/>
        <v>-2.5202825686653794E-2</v>
      </c>
      <c r="Q356" s="131">
        <f t="shared" si="200"/>
        <v>42962.940789999906</v>
      </c>
      <c r="S356" s="2">
        <v>1</v>
      </c>
      <c r="Z356" s="1">
        <f t="shared" si="201"/>
        <v>1601</v>
      </c>
      <c r="AA356" s="1">
        <f t="shared" si="202"/>
        <v>-2.7647810590282863E-2</v>
      </c>
      <c r="AB356" s="1">
        <f t="shared" si="203"/>
        <v>7.5549848072814178E-3</v>
      </c>
      <c r="AC356" s="1">
        <f t="shared" si="204"/>
        <v>3.0312825590306146E-2</v>
      </c>
      <c r="AD356" s="1">
        <f t="shared" si="205"/>
        <v>3.275781049393521E-2</v>
      </c>
      <c r="AE356" s="1">
        <f t="shared" si="206"/>
        <v>1.0730741483565719E-3</v>
      </c>
      <c r="AF356" s="1">
        <f t="shared" si="207"/>
        <v>3.0312825590306146E-2</v>
      </c>
      <c r="AG356" s="2"/>
      <c r="AH356" s="1">
        <f t="shared" si="208"/>
        <v>-2.4449849036290668E-3</v>
      </c>
      <c r="AI356" s="1">
        <f t="shared" si="209"/>
        <v>0.59922777182348974</v>
      </c>
      <c r="AJ356" s="1">
        <f t="shared" si="210"/>
        <v>-0.6474541265486834</v>
      </c>
      <c r="AK356" s="1">
        <f t="shared" si="211"/>
        <v>0.39285262533496584</v>
      </c>
      <c r="AL356" s="1">
        <f t="shared" si="212"/>
        <v>2.3661731847123977</v>
      </c>
      <c r="AM356" s="1">
        <f t="shared" si="213"/>
        <v>2.4486986273624733</v>
      </c>
      <c r="AN356" s="1">
        <f t="shared" si="214"/>
        <v>8.1120345901710298</v>
      </c>
      <c r="AO356" s="1">
        <f t="shared" si="215"/>
        <v>8.1120348630728714</v>
      </c>
      <c r="AP356" s="1">
        <f t="shared" si="216"/>
        <v>8.1120329575786077</v>
      </c>
      <c r="AQ356" s="1">
        <f t="shared" si="217"/>
        <v>8.1120462621058813</v>
      </c>
      <c r="AR356" s="1">
        <f t="shared" si="218"/>
        <v>8.1119533533280652</v>
      </c>
      <c r="AS356" s="1">
        <f t="shared" si="219"/>
        <v>8.1126014763665975</v>
      </c>
      <c r="AT356" s="1">
        <f t="shared" si="220"/>
        <v>8.1080465395121504</v>
      </c>
      <c r="AU356" s="1">
        <f t="shared" si="221"/>
        <v>7.5694114190961823</v>
      </c>
    </row>
    <row r="357" spans="1:47" x14ac:dyDescent="0.2">
      <c r="A357" s="92" t="s">
        <v>232</v>
      </c>
      <c r="B357" s="93" t="s">
        <v>102</v>
      </c>
      <c r="C357" s="94">
        <v>59077.094299999997</v>
      </c>
      <c r="D357" s="94" t="s">
        <v>206</v>
      </c>
      <c r="E357" s="64">
        <f t="shared" si="194"/>
        <v>2557.0053573921509</v>
      </c>
      <c r="F357" s="1">
        <f t="shared" si="195"/>
        <v>2557</v>
      </c>
      <c r="G357" s="1">
        <f t="shared" si="196"/>
        <v>6.1399999976856634E-3</v>
      </c>
      <c r="K357" s="1">
        <f t="shared" si="197"/>
        <v>6.1399999976856634E-3</v>
      </c>
      <c r="O357" s="1">
        <f t="shared" ca="1" si="198"/>
        <v>7.071828869451866E-3</v>
      </c>
      <c r="P357" s="1">
        <f t="shared" si="199"/>
        <v>-3.6173312933864062E-2</v>
      </c>
      <c r="Q357" s="131">
        <f t="shared" si="200"/>
        <v>44058.594299999997</v>
      </c>
      <c r="S357" s="2">
        <v>1</v>
      </c>
      <c r="Z357" s="1">
        <f t="shared" si="201"/>
        <v>2557</v>
      </c>
      <c r="AA357" s="1">
        <f t="shared" si="202"/>
        <v>-4.3977174215662232E-2</v>
      </c>
      <c r="AB357" s="1">
        <f t="shared" si="203"/>
        <v>1.394386127948383E-2</v>
      </c>
      <c r="AC357" s="1">
        <f t="shared" si="204"/>
        <v>4.2313312931549725E-2</v>
      </c>
      <c r="AD357" s="1">
        <f t="shared" si="205"/>
        <v>5.0117174213347895E-2</v>
      </c>
      <c r="AE357" s="1">
        <f t="shared" si="206"/>
        <v>2.5117311511310631E-3</v>
      </c>
      <c r="AF357" s="1">
        <f t="shared" si="207"/>
        <v>4.2313312931549725E-2</v>
      </c>
      <c r="AG357" s="2"/>
      <c r="AH357" s="1">
        <f t="shared" si="208"/>
        <v>-7.8038612817981677E-3</v>
      </c>
      <c r="AI357" s="1">
        <f t="shared" si="209"/>
        <v>0.50417178975090593</v>
      </c>
      <c r="AJ357" s="1">
        <f t="shared" si="210"/>
        <v>-0.83720726550796554</v>
      </c>
      <c r="AK357" s="1">
        <f t="shared" si="211"/>
        <v>0.2628801058112234</v>
      </c>
      <c r="AL357" s="1">
        <f t="shared" si="212"/>
        <v>2.6540905588379866</v>
      </c>
      <c r="AM357" s="1">
        <f t="shared" si="213"/>
        <v>4.0209724628044876</v>
      </c>
      <c r="AN357" s="1">
        <f t="shared" si="214"/>
        <v>8.5475259036518541</v>
      </c>
      <c r="AO357" s="1">
        <f t="shared" si="215"/>
        <v>8.5465961799424175</v>
      </c>
      <c r="AP357" s="1">
        <f t="shared" si="216"/>
        <v>8.5491865345632352</v>
      </c>
      <c r="AQ357" s="1">
        <f t="shared" si="217"/>
        <v>8.5419491577300448</v>
      </c>
      <c r="AR357" s="1">
        <f t="shared" si="218"/>
        <v>8.5620154401441777</v>
      </c>
      <c r="AS357" s="1">
        <f t="shared" si="219"/>
        <v>8.505114454523774</v>
      </c>
      <c r="AT357" s="1">
        <f t="shared" si="220"/>
        <v>8.6577381073887416</v>
      </c>
      <c r="AU357" s="1">
        <f t="shared" si="221"/>
        <v>8.1156338996339308</v>
      </c>
    </row>
    <row r="358" spans="1:47" x14ac:dyDescent="0.2">
      <c r="A358" s="92" t="s">
        <v>232</v>
      </c>
      <c r="B358" s="93" t="s">
        <v>102</v>
      </c>
      <c r="C358" s="94">
        <v>59077.095999999998</v>
      </c>
      <c r="D358" s="94" t="s">
        <v>233</v>
      </c>
      <c r="E358" s="64">
        <f t="shared" si="194"/>
        <v>2557.0068407091971</v>
      </c>
      <c r="F358" s="1">
        <f t="shared" si="195"/>
        <v>2557</v>
      </c>
      <c r="G358" s="1">
        <f t="shared" si="196"/>
        <v>7.8399999983957969E-3</v>
      </c>
      <c r="K358" s="1">
        <f t="shared" si="197"/>
        <v>7.8399999983957969E-3</v>
      </c>
      <c r="O358" s="1">
        <f t="shared" ca="1" si="198"/>
        <v>7.071828869451866E-3</v>
      </c>
      <c r="P358" s="1">
        <f t="shared" si="199"/>
        <v>-3.6173312933864062E-2</v>
      </c>
      <c r="Q358" s="131">
        <f t="shared" si="200"/>
        <v>44058.595999999998</v>
      </c>
      <c r="S358" s="2">
        <v>1</v>
      </c>
      <c r="Z358" s="1">
        <f t="shared" si="201"/>
        <v>2557</v>
      </c>
      <c r="AA358" s="1">
        <f t="shared" si="202"/>
        <v>-4.3977174215662232E-2</v>
      </c>
      <c r="AB358" s="1">
        <f t="shared" si="203"/>
        <v>1.5643861280193964E-2</v>
      </c>
      <c r="AC358" s="1">
        <f t="shared" si="204"/>
        <v>4.4013312932259858E-2</v>
      </c>
      <c r="AD358" s="1">
        <f t="shared" si="205"/>
        <v>5.1817174214058029E-2</v>
      </c>
      <c r="AE358" s="1">
        <f t="shared" si="206"/>
        <v>2.6850195435300403E-3</v>
      </c>
      <c r="AF358" s="1">
        <f t="shared" si="207"/>
        <v>4.4013312932259858E-2</v>
      </c>
      <c r="AG358" s="2"/>
      <c r="AH358" s="1">
        <f t="shared" si="208"/>
        <v>-7.8038612817981677E-3</v>
      </c>
      <c r="AI358" s="1">
        <f t="shared" si="209"/>
        <v>0.50417178975090593</v>
      </c>
      <c r="AJ358" s="1">
        <f t="shared" si="210"/>
        <v>-0.83720726550796554</v>
      </c>
      <c r="AK358" s="1">
        <f t="shared" si="211"/>
        <v>0.2628801058112234</v>
      </c>
      <c r="AL358" s="1">
        <f t="shared" si="212"/>
        <v>2.6540905588379866</v>
      </c>
      <c r="AM358" s="1">
        <f t="shared" si="213"/>
        <v>4.0209724628044876</v>
      </c>
      <c r="AN358" s="1">
        <f t="shared" si="214"/>
        <v>8.5475259036518541</v>
      </c>
      <c r="AO358" s="1">
        <f t="shared" si="215"/>
        <v>8.5465961799424175</v>
      </c>
      <c r="AP358" s="1">
        <f t="shared" si="216"/>
        <v>8.5491865345632352</v>
      </c>
      <c r="AQ358" s="1">
        <f t="shared" si="217"/>
        <v>8.5419491577300448</v>
      </c>
      <c r="AR358" s="1">
        <f t="shared" si="218"/>
        <v>8.5620154401441777</v>
      </c>
      <c r="AS358" s="1">
        <f t="shared" si="219"/>
        <v>8.505114454523774</v>
      </c>
      <c r="AT358" s="1">
        <f t="shared" si="220"/>
        <v>8.6577381073887416</v>
      </c>
      <c r="AU358" s="1">
        <f t="shared" si="221"/>
        <v>8.1156338996339308</v>
      </c>
    </row>
    <row r="359" spans="1:47" x14ac:dyDescent="0.2">
      <c r="A359" s="92" t="s">
        <v>232</v>
      </c>
      <c r="B359" s="93" t="s">
        <v>102</v>
      </c>
      <c r="C359" s="94">
        <v>59077.098400000003</v>
      </c>
      <c r="D359" s="94" t="s">
        <v>234</v>
      </c>
      <c r="E359" s="64">
        <f t="shared" si="194"/>
        <v>2557.0089348038546</v>
      </c>
      <c r="F359" s="1">
        <f t="shared" si="195"/>
        <v>2557</v>
      </c>
      <c r="G359" s="1">
        <f t="shared" si="196"/>
        <v>1.0240000003250316E-2</v>
      </c>
      <c r="K359" s="1">
        <f t="shared" si="197"/>
        <v>1.0240000003250316E-2</v>
      </c>
      <c r="O359" s="1">
        <f t="shared" ca="1" si="198"/>
        <v>7.071828869451866E-3</v>
      </c>
      <c r="P359" s="1">
        <f t="shared" si="199"/>
        <v>-3.6173312933864062E-2</v>
      </c>
      <c r="Q359" s="131">
        <f t="shared" si="200"/>
        <v>44058.598400000003</v>
      </c>
      <c r="S359" s="2">
        <v>1</v>
      </c>
      <c r="Z359" s="1">
        <f t="shared" si="201"/>
        <v>2557</v>
      </c>
      <c r="AA359" s="1">
        <f t="shared" si="202"/>
        <v>-4.3977174215662232E-2</v>
      </c>
      <c r="AB359" s="1">
        <f t="shared" si="203"/>
        <v>1.8043861285048483E-2</v>
      </c>
      <c r="AC359" s="1">
        <f t="shared" si="204"/>
        <v>4.6413312937114377E-2</v>
      </c>
      <c r="AD359" s="1">
        <f t="shared" si="205"/>
        <v>5.4217174218912548E-2</v>
      </c>
      <c r="AE359" s="1">
        <f t="shared" si="206"/>
        <v>2.9395019802839154E-3</v>
      </c>
      <c r="AF359" s="1">
        <f t="shared" si="207"/>
        <v>4.6413312937114377E-2</v>
      </c>
      <c r="AG359" s="2"/>
      <c r="AH359" s="1">
        <f t="shared" si="208"/>
        <v>-7.8038612817981677E-3</v>
      </c>
      <c r="AI359" s="1">
        <f t="shared" si="209"/>
        <v>0.50417178975090593</v>
      </c>
      <c r="AJ359" s="1">
        <f t="shared" si="210"/>
        <v>-0.83720726550796554</v>
      </c>
      <c r="AK359" s="1">
        <f t="shared" si="211"/>
        <v>0.2628801058112234</v>
      </c>
      <c r="AL359" s="1">
        <f t="shared" si="212"/>
        <v>2.6540905588379866</v>
      </c>
      <c r="AM359" s="1">
        <f t="shared" si="213"/>
        <v>4.0209724628044876</v>
      </c>
      <c r="AN359" s="1">
        <f t="shared" si="214"/>
        <v>8.5475259036518541</v>
      </c>
      <c r="AO359" s="1">
        <f t="shared" si="215"/>
        <v>8.5465961799424175</v>
      </c>
      <c r="AP359" s="1">
        <f t="shared" si="216"/>
        <v>8.5491865345632352</v>
      </c>
      <c r="AQ359" s="1">
        <f t="shared" si="217"/>
        <v>8.5419491577300448</v>
      </c>
      <c r="AR359" s="1">
        <f t="shared" si="218"/>
        <v>8.5620154401441777</v>
      </c>
      <c r="AS359" s="1">
        <f t="shared" si="219"/>
        <v>8.505114454523774</v>
      </c>
      <c r="AT359" s="1">
        <f t="shared" si="220"/>
        <v>8.6577381073887416</v>
      </c>
      <c r="AU359" s="1">
        <f t="shared" si="221"/>
        <v>8.1156338996339308</v>
      </c>
    </row>
    <row r="360" spans="1:47" x14ac:dyDescent="0.2">
      <c r="A360" s="132" t="s">
        <v>1593</v>
      </c>
      <c r="B360" s="133" t="s">
        <v>102</v>
      </c>
      <c r="C360" s="201">
        <v>59196.299999999814</v>
      </c>
      <c r="D360" s="202">
        <v>4.0000000000000001E-3</v>
      </c>
      <c r="E360" s="64">
        <f t="shared" ref="E360:E361" si="222">+(C360-C$7)/C$8</f>
        <v>2661.0170319696817</v>
      </c>
      <c r="F360" s="1">
        <f t="shared" ref="F360:F361" si="223">ROUND(2*E360,0)/2</f>
        <v>2661</v>
      </c>
      <c r="G360" s="1">
        <f t="shared" ref="G360:G361" si="224">+C360-(C$7+F360*C$8)</f>
        <v>1.9519999812473543E-2</v>
      </c>
      <c r="K360" s="1">
        <f t="shared" ref="K360:K361" si="225">G360</f>
        <v>1.9519999812473543E-2</v>
      </c>
      <c r="O360" s="1">
        <f t="shared" ref="O360:O361" ca="1" si="226">+C$11+C$12*$F360</f>
        <v>7.1092507542209436E-3</v>
      </c>
      <c r="P360" s="1">
        <f t="shared" ref="P360:P361" si="227">+D$11+D$12*F360+D$13*F360^2</f>
        <v>-3.7433433825329966E-2</v>
      </c>
      <c r="Q360" s="131">
        <f t="shared" ref="Q360:Q361" si="228">+C360-15018.5</f>
        <v>44177.799999999814</v>
      </c>
      <c r="S360" s="2">
        <v>1</v>
      </c>
      <c r="Z360" s="1">
        <f t="shared" ref="Z360:Z361" si="229">F360</f>
        <v>2661</v>
      </c>
      <c r="AA360" s="1">
        <f t="shared" ref="AA360:AA361" si="230">AB$3+AB$4*Z360+AB$5*Z360^2+AH360</f>
        <v>-4.570770514107618E-2</v>
      </c>
      <c r="AB360" s="1">
        <f t="shared" ref="AB360:AB361" si="231">IF(S360&lt;&gt;0,G360-AH360,-9999)</f>
        <v>2.7794271128219757E-2</v>
      </c>
      <c r="AC360" s="1">
        <f t="shared" ref="AC360:AC361" si="232">+G360-P360</f>
        <v>5.6953433637803509E-2</v>
      </c>
      <c r="AD360" s="1">
        <f t="shared" ref="AD360:AD361" si="233">IF(S360&lt;&gt;0,G360-AA360,-9999)</f>
        <v>6.5227704953549723E-2</v>
      </c>
      <c r="AE360" s="1">
        <f t="shared" ref="AE360:AE361" si="234">+(G360-AA360)^2*S360</f>
        <v>4.2546534935073354E-3</v>
      </c>
      <c r="AF360" s="1">
        <f t="shared" ref="AF360:AF361" si="235">IF(S360&lt;&gt;0,G360-P360,-9999)</f>
        <v>5.6953433637803509E-2</v>
      </c>
      <c r="AG360" s="2"/>
      <c r="AH360" s="1">
        <f t="shared" ref="AH360:AH361" si="236">$AB$6*($AB$11/AI360*AJ360+$AB$12)</f>
        <v>-8.2742713157462136E-3</v>
      </c>
      <c r="AI360" s="1">
        <f t="shared" ref="AI360:AI361" si="237">1+$AB$7*COS(AL360)</f>
        <v>0.49741911135640682</v>
      </c>
      <c r="AJ360" s="1">
        <f t="shared" ref="AJ360:AJ361" si="238">SIN(AL360+RADIANS($AB$9))</f>
        <v>-0.85132270082844108</v>
      </c>
      <c r="AK360" s="1">
        <f t="shared" ref="AK360:AK361" si="239">$AB$7*SIN(AL360)</f>
        <v>0.24972788086306277</v>
      </c>
      <c r="AL360" s="1">
        <f t="shared" ref="AL360:AL361" si="240">2*ATAN(AM360)</f>
        <v>2.6804353993676941</v>
      </c>
      <c r="AM360" s="1">
        <f t="shared" ref="AM360:AM361" si="241">SQRT((1+$AB$7)/(1-$AB$7))*TAN(AN360/2)</f>
        <v>4.2597820523847725</v>
      </c>
      <c r="AN360" s="1">
        <f t="shared" ref="AN360:AN361" si="242">$AU360+$AB$7*SIN(AO360)</f>
        <v>8.591069817383012</v>
      </c>
      <c r="AO360" s="1">
        <f t="shared" ref="AO360:AO361" si="243">$AU360+$AB$7*SIN(AP360)</f>
        <v>8.5897923546490045</v>
      </c>
      <c r="AP360" s="1">
        <f t="shared" ref="AP360:AP361" si="244">$AU360+$AB$7*SIN(AQ360)</f>
        <v>8.5931774561458951</v>
      </c>
      <c r="AQ360" s="1">
        <f t="shared" ref="AQ360:AQ361" si="245">$AU360+$AB$7*SIN(AR360)</f>
        <v>8.5841795444948037</v>
      </c>
      <c r="AR360" s="1">
        <f t="shared" ref="AR360:AR361" si="246">$AU360+$AB$7*SIN(AS360)</f>
        <v>8.6079045692009153</v>
      </c>
      <c r="AS360" s="1">
        <f t="shared" ref="AS360:AS361" si="247">$AU360+$AB$7*SIN(AT360)</f>
        <v>8.543921431016928</v>
      </c>
      <c r="AT360" s="1">
        <f t="shared" ref="AT360:AT361" si="248">$AU360+$AB$7*SIN(AU360)</f>
        <v>8.7075817880088504</v>
      </c>
      <c r="AU360" s="1">
        <f t="shared" ref="AU360:AU361" si="249">RADIANS($AB$9)+$AB$18*(F360-AB$15)</f>
        <v>8.1750555920773689</v>
      </c>
    </row>
    <row r="361" spans="1:47" x14ac:dyDescent="0.2">
      <c r="A361" s="132" t="s">
        <v>1594</v>
      </c>
      <c r="B361" s="133" t="s">
        <v>102</v>
      </c>
      <c r="C361" s="201">
        <v>59464.481099999997</v>
      </c>
      <c r="D361" s="202">
        <v>5.9999999999999995E-4</v>
      </c>
      <c r="E361" s="64">
        <f t="shared" si="222"/>
        <v>2895.015618455951</v>
      </c>
      <c r="F361" s="1">
        <f t="shared" si="223"/>
        <v>2895</v>
      </c>
      <c r="G361" s="1">
        <f t="shared" si="224"/>
        <v>1.7899999998917338E-2</v>
      </c>
      <c r="K361" s="1">
        <f t="shared" si="225"/>
        <v>1.7899999998917338E-2</v>
      </c>
      <c r="O361" s="1">
        <f t="shared" ca="1" si="226"/>
        <v>7.1934499949513663E-3</v>
      </c>
      <c r="P361" s="1">
        <f t="shared" si="227"/>
        <v>-4.0316544699184241E-2</v>
      </c>
      <c r="Q361" s="131">
        <f t="shared" si="228"/>
        <v>44445.981099999997</v>
      </c>
      <c r="S361" s="2">
        <v>1</v>
      </c>
      <c r="Z361" s="1">
        <f t="shared" si="229"/>
        <v>2895</v>
      </c>
      <c r="AA361" s="1">
        <f t="shared" si="230"/>
        <v>-4.9571936119426674E-2</v>
      </c>
      <c r="AB361" s="1">
        <f t="shared" si="231"/>
        <v>2.715539141915977E-2</v>
      </c>
      <c r="AC361" s="1">
        <f t="shared" si="232"/>
        <v>5.8216544698101579E-2</v>
      </c>
      <c r="AD361" s="1">
        <f t="shared" si="233"/>
        <v>6.7471936118344011E-2</v>
      </c>
      <c r="AE361" s="1">
        <f t="shared" si="234"/>
        <v>4.5524621635578948E-3</v>
      </c>
      <c r="AF361" s="1">
        <f t="shared" si="235"/>
        <v>5.8216544698101579E-2</v>
      </c>
      <c r="AG361" s="2"/>
      <c r="AH361" s="1">
        <f t="shared" si="236"/>
        <v>-9.2553914202424311E-3</v>
      </c>
      <c r="AI361" s="1">
        <f t="shared" si="237"/>
        <v>0.48402233454002586</v>
      </c>
      <c r="AJ361" s="1">
        <f t="shared" si="238"/>
        <v>-0.87979884259076935</v>
      </c>
      <c r="AK361" s="1">
        <f t="shared" si="239"/>
        <v>0.22072293233059134</v>
      </c>
      <c r="AL361" s="1">
        <f t="shared" si="240"/>
        <v>2.7373729452790716</v>
      </c>
      <c r="AM361" s="1">
        <f t="shared" si="241"/>
        <v>4.8802501413109667</v>
      </c>
      <c r="AN361" s="1">
        <f t="shared" si="242"/>
        <v>8.6871367222074412</v>
      </c>
      <c r="AO361" s="1">
        <f t="shared" si="243"/>
        <v>8.6848545277189952</v>
      </c>
      <c r="AP361" s="1">
        <f t="shared" si="244"/>
        <v>8.6903471919566719</v>
      </c>
      <c r="AQ361" s="1">
        <f t="shared" si="245"/>
        <v>8.6770807420969547</v>
      </c>
      <c r="AR361" s="1">
        <f t="shared" si="246"/>
        <v>8.7088566266871741</v>
      </c>
      <c r="AS361" s="1">
        <f t="shared" si="247"/>
        <v>8.6311051007444135</v>
      </c>
      <c r="AT361" s="1">
        <f t="shared" si="248"/>
        <v>8.8129194195880149</v>
      </c>
      <c r="AU361" s="1">
        <f t="shared" si="249"/>
        <v>8.3087544000751024</v>
      </c>
    </row>
    <row r="362" spans="1:47" x14ac:dyDescent="0.2">
      <c r="C362" s="73"/>
      <c r="D362" s="73"/>
    </row>
    <row r="363" spans="1:47" x14ac:dyDescent="0.2">
      <c r="C363" s="73"/>
      <c r="D363" s="73"/>
    </row>
    <row r="364" spans="1:47" x14ac:dyDescent="0.2">
      <c r="C364" s="73"/>
      <c r="D364" s="73"/>
    </row>
    <row r="365" spans="1:47" x14ac:dyDescent="0.2">
      <c r="C365" s="73"/>
      <c r="D365" s="73"/>
    </row>
    <row r="366" spans="1:47" x14ac:dyDescent="0.2">
      <c r="C366" s="73"/>
      <c r="D366" s="73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38A42-AB18-4233-B217-279E16EEE8AE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5"/>
  <sheetViews>
    <sheetView topLeftCell="A274" workbookViewId="0">
      <selection activeCell="A104" sqref="A104:D325"/>
    </sheetView>
  </sheetViews>
  <sheetFormatPr defaultRowHeight="12.75" x14ac:dyDescent="0.2"/>
  <cols>
    <col min="1" max="1" width="19.7109375" style="73" customWidth="1"/>
    <col min="2" max="2" width="4.42578125" customWidth="1"/>
    <col min="3" max="3" width="12.7109375" style="73" customWidth="1"/>
    <col min="4" max="4" width="5.42578125" customWidth="1"/>
    <col min="5" max="5" width="14.85546875" customWidth="1"/>
    <col min="7" max="7" width="12" customWidth="1"/>
    <col min="8" max="8" width="14.140625" style="7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09" t="s">
        <v>255</v>
      </c>
      <c r="I1" s="110" t="s">
        <v>256</v>
      </c>
      <c r="J1" s="111" t="s">
        <v>84</v>
      </c>
    </row>
    <row r="2" spans="1:16" x14ac:dyDescent="0.2">
      <c r="I2" s="112" t="s">
        <v>257</v>
      </c>
      <c r="J2" s="113" t="s">
        <v>83</v>
      </c>
    </row>
    <row r="3" spans="1:16" x14ac:dyDescent="0.2">
      <c r="A3" s="114" t="s">
        <v>258</v>
      </c>
      <c r="I3" s="112" t="s">
        <v>259</v>
      </c>
      <c r="J3" s="113" t="s">
        <v>81</v>
      </c>
    </row>
    <row r="4" spans="1:16" x14ac:dyDescent="0.2">
      <c r="I4" s="112" t="s">
        <v>238</v>
      </c>
      <c r="J4" s="113" t="s">
        <v>81</v>
      </c>
    </row>
    <row r="5" spans="1:16" x14ac:dyDescent="0.2">
      <c r="I5" s="115" t="s">
        <v>233</v>
      </c>
      <c r="J5" s="116" t="s">
        <v>82</v>
      </c>
    </row>
    <row r="11" spans="1:16" ht="12.75" customHeight="1" x14ac:dyDescent="0.2">
      <c r="A11" s="73" t="str">
        <f t="shared" ref="A11:A74" si="0">P11</f>
        <v>IBVS 456 </v>
      </c>
      <c r="B11" s="2" t="str">
        <f t="shared" ref="B11:B74" si="1">IF(H11=INT(H11),"I","II")</f>
        <v>I</v>
      </c>
      <c r="C11" s="73">
        <f t="shared" ref="C11:C74" si="2">1*G11</f>
        <v>40407.438000000002</v>
      </c>
      <c r="D11" t="str">
        <f t="shared" ref="D11:D74" si="3">VLOOKUP(F11,I$1:J$5,2,FALSE)</f>
        <v>vis</v>
      </c>
      <c r="E11">
        <f>VLOOKUP(C11,'A (old)'!C$21:E$973,3,FALSE)</f>
        <v>-4199.0378651894407</v>
      </c>
      <c r="F11" s="2" t="s">
        <v>233</v>
      </c>
      <c r="G11" t="str">
        <f t="shared" ref="G11:G74" si="4">MID(I11,3,LEN(I11)-3)</f>
        <v>40407.438</v>
      </c>
      <c r="H11" s="73">
        <f t="shared" ref="H11:H74" si="5">1*K11</f>
        <v>-4199</v>
      </c>
      <c r="I11" s="117" t="s">
        <v>260</v>
      </c>
      <c r="J11" s="118" t="s">
        <v>261</v>
      </c>
      <c r="K11" s="117">
        <v>-4199</v>
      </c>
      <c r="L11" s="117" t="s">
        <v>262</v>
      </c>
      <c r="M11" s="118" t="s">
        <v>263</v>
      </c>
      <c r="N11" s="118" t="s">
        <v>264</v>
      </c>
      <c r="O11" s="119" t="s">
        <v>265</v>
      </c>
      <c r="P11" s="120" t="s">
        <v>266</v>
      </c>
    </row>
    <row r="12" spans="1:16" ht="12.75" customHeight="1" x14ac:dyDescent="0.2">
      <c r="A12" s="73" t="str">
        <f t="shared" si="0"/>
        <v>IBVS 456 </v>
      </c>
      <c r="B12" s="2" t="str">
        <f t="shared" si="1"/>
        <v>I</v>
      </c>
      <c r="C12" s="73">
        <f t="shared" si="2"/>
        <v>40438.383000000002</v>
      </c>
      <c r="D12" t="str">
        <f t="shared" si="3"/>
        <v>vis</v>
      </c>
      <c r="E12">
        <f>VLOOKUP(C12,'A (old)'!C$21:E$973,3,FALSE)</f>
        <v>-4172.0370474429101</v>
      </c>
      <c r="F12" s="2" t="s">
        <v>233</v>
      </c>
      <c r="G12" t="str">
        <f t="shared" si="4"/>
        <v>40438.383</v>
      </c>
      <c r="H12" s="73">
        <f t="shared" si="5"/>
        <v>-4172</v>
      </c>
      <c r="I12" s="117" t="s">
        <v>267</v>
      </c>
      <c r="J12" s="118" t="s">
        <v>268</v>
      </c>
      <c r="K12" s="117">
        <v>-4172</v>
      </c>
      <c r="L12" s="117" t="s">
        <v>269</v>
      </c>
      <c r="M12" s="118" t="s">
        <v>263</v>
      </c>
      <c r="N12" s="118" t="s">
        <v>264</v>
      </c>
      <c r="O12" s="119" t="s">
        <v>265</v>
      </c>
      <c r="P12" s="120" t="s">
        <v>266</v>
      </c>
    </row>
    <row r="13" spans="1:16" ht="12.75" customHeight="1" x14ac:dyDescent="0.2">
      <c r="A13" s="73" t="str">
        <f t="shared" si="0"/>
        <v>IBVS 530 </v>
      </c>
      <c r="B13" s="2" t="str">
        <f t="shared" si="1"/>
        <v>I</v>
      </c>
      <c r="C13" s="73">
        <f t="shared" si="2"/>
        <v>40877.336799999997</v>
      </c>
      <c r="D13" t="str">
        <f t="shared" si="3"/>
        <v>vis</v>
      </c>
      <c r="E13">
        <f>VLOOKUP(C13,'A (old)'!C$21:E$973,3,FALSE)</f>
        <v>-3789.0313420641105</v>
      </c>
      <c r="F13" s="2" t="s">
        <v>233</v>
      </c>
      <c r="G13" t="str">
        <f t="shared" si="4"/>
        <v>40877.3368</v>
      </c>
      <c r="H13" s="73">
        <f t="shared" si="5"/>
        <v>-3789</v>
      </c>
      <c r="I13" s="117" t="s">
        <v>270</v>
      </c>
      <c r="J13" s="118" t="s">
        <v>271</v>
      </c>
      <c r="K13" s="117">
        <v>-3789</v>
      </c>
      <c r="L13" s="117" t="s">
        <v>272</v>
      </c>
      <c r="M13" s="118" t="s">
        <v>263</v>
      </c>
      <c r="N13" s="118" t="s">
        <v>264</v>
      </c>
      <c r="O13" s="119" t="s">
        <v>273</v>
      </c>
      <c r="P13" s="120" t="s">
        <v>274</v>
      </c>
    </row>
    <row r="14" spans="1:16" ht="12.75" customHeight="1" x14ac:dyDescent="0.2">
      <c r="A14" s="73" t="str">
        <f t="shared" si="0"/>
        <v>IBVS 530 </v>
      </c>
      <c r="B14" s="2" t="str">
        <f t="shared" si="1"/>
        <v>I</v>
      </c>
      <c r="C14" s="73">
        <f t="shared" si="2"/>
        <v>40877.337200000002</v>
      </c>
      <c r="D14" t="str">
        <f t="shared" si="3"/>
        <v>vis</v>
      </c>
      <c r="E14">
        <f>VLOOKUP(C14,'A (old)'!C$21:E$973,3,FALSE)</f>
        <v>-3789.0309930472349</v>
      </c>
      <c r="F14" s="2" t="s">
        <v>233</v>
      </c>
      <c r="G14" t="str">
        <f t="shared" si="4"/>
        <v>40877.3372</v>
      </c>
      <c r="H14" s="73">
        <f t="shared" si="5"/>
        <v>-3789</v>
      </c>
      <c r="I14" s="117" t="s">
        <v>275</v>
      </c>
      <c r="J14" s="118" t="s">
        <v>276</v>
      </c>
      <c r="K14" s="117">
        <v>-3789</v>
      </c>
      <c r="L14" s="117" t="s">
        <v>277</v>
      </c>
      <c r="M14" s="118" t="s">
        <v>263</v>
      </c>
      <c r="N14" s="118" t="s">
        <v>264</v>
      </c>
      <c r="O14" s="119" t="s">
        <v>278</v>
      </c>
      <c r="P14" s="120" t="s">
        <v>274</v>
      </c>
    </row>
    <row r="15" spans="1:16" ht="12.75" customHeight="1" x14ac:dyDescent="0.2">
      <c r="A15" s="73" t="str">
        <f t="shared" si="0"/>
        <v> BBS 6 </v>
      </c>
      <c r="B15" s="2" t="str">
        <f t="shared" si="1"/>
        <v>I</v>
      </c>
      <c r="C15" s="73">
        <f t="shared" si="2"/>
        <v>41599.374000000003</v>
      </c>
      <c r="D15" t="str">
        <f t="shared" si="3"/>
        <v>vis</v>
      </c>
      <c r="E15">
        <f>VLOOKUP(C15,'A (old)'!C$21:E$973,3,FALSE)</f>
        <v>-3159.0234298516211</v>
      </c>
      <c r="F15" s="2" t="s">
        <v>233</v>
      </c>
      <c r="G15" t="str">
        <f t="shared" si="4"/>
        <v>41599.374</v>
      </c>
      <c r="H15" s="73">
        <f t="shared" si="5"/>
        <v>-3159</v>
      </c>
      <c r="I15" s="117" t="s">
        <v>279</v>
      </c>
      <c r="J15" s="118" t="s">
        <v>280</v>
      </c>
      <c r="K15" s="117">
        <v>-3159</v>
      </c>
      <c r="L15" s="117" t="s">
        <v>281</v>
      </c>
      <c r="M15" s="118" t="s">
        <v>282</v>
      </c>
      <c r="N15" s="118"/>
      <c r="O15" s="119" t="s">
        <v>283</v>
      </c>
      <c r="P15" s="119" t="s">
        <v>284</v>
      </c>
    </row>
    <row r="16" spans="1:16" ht="12.75" customHeight="1" x14ac:dyDescent="0.2">
      <c r="A16" s="73" t="str">
        <f t="shared" si="0"/>
        <v> BBS 6 </v>
      </c>
      <c r="B16" s="2" t="str">
        <f t="shared" si="1"/>
        <v>I</v>
      </c>
      <c r="C16" s="73">
        <f t="shared" si="2"/>
        <v>41599.392999999996</v>
      </c>
      <c r="D16" t="str">
        <f t="shared" si="3"/>
        <v>vis</v>
      </c>
      <c r="E16">
        <f>VLOOKUP(C16,'A (old)'!C$21:E$973,3,FALSE)</f>
        <v>-3159.0068515502153</v>
      </c>
      <c r="F16" s="2" t="s">
        <v>233</v>
      </c>
      <c r="G16" t="str">
        <f t="shared" si="4"/>
        <v>41599.393</v>
      </c>
      <c r="H16" s="73">
        <f t="shared" si="5"/>
        <v>-3159</v>
      </c>
      <c r="I16" s="117" t="s">
        <v>285</v>
      </c>
      <c r="J16" s="118" t="s">
        <v>286</v>
      </c>
      <c r="K16" s="117">
        <v>-3159</v>
      </c>
      <c r="L16" s="117" t="s">
        <v>287</v>
      </c>
      <c r="M16" s="118" t="s">
        <v>282</v>
      </c>
      <c r="N16" s="118"/>
      <c r="O16" s="119" t="s">
        <v>288</v>
      </c>
      <c r="P16" s="119" t="s">
        <v>284</v>
      </c>
    </row>
    <row r="17" spans="1:16" ht="12.75" customHeight="1" x14ac:dyDescent="0.2">
      <c r="A17" s="73" t="str">
        <f t="shared" si="0"/>
        <v>IBVS 937 </v>
      </c>
      <c r="B17" s="2" t="str">
        <f t="shared" si="1"/>
        <v>I</v>
      </c>
      <c r="C17" s="73">
        <f t="shared" si="2"/>
        <v>41661.272900000004</v>
      </c>
      <c r="D17" t="str">
        <f t="shared" si="3"/>
        <v>vis</v>
      </c>
      <c r="E17">
        <f>VLOOKUP(C17,'A (old)'!C$21:E$973,3,FALSE)</f>
        <v>-3105.0140287331615</v>
      </c>
      <c r="F17" s="2" t="s">
        <v>233</v>
      </c>
      <c r="G17" t="str">
        <f t="shared" si="4"/>
        <v>41661.2729</v>
      </c>
      <c r="H17" s="73">
        <f t="shared" si="5"/>
        <v>-3105</v>
      </c>
      <c r="I17" s="117" t="s">
        <v>289</v>
      </c>
      <c r="J17" s="118" t="s">
        <v>290</v>
      </c>
      <c r="K17" s="117">
        <v>-3105</v>
      </c>
      <c r="L17" s="117" t="s">
        <v>291</v>
      </c>
      <c r="M17" s="118" t="s">
        <v>263</v>
      </c>
      <c r="N17" s="118" t="s">
        <v>264</v>
      </c>
      <c r="O17" s="119" t="s">
        <v>292</v>
      </c>
      <c r="P17" s="120" t="s">
        <v>293</v>
      </c>
    </row>
    <row r="18" spans="1:16" ht="12.75" customHeight="1" x14ac:dyDescent="0.2">
      <c r="A18" s="73" t="str">
        <f t="shared" si="0"/>
        <v>IBVS 1163 </v>
      </c>
      <c r="B18" s="2" t="str">
        <f t="shared" si="1"/>
        <v>I</v>
      </c>
      <c r="C18" s="73">
        <f t="shared" si="2"/>
        <v>42712.243499999997</v>
      </c>
      <c r="D18" t="str">
        <f t="shared" si="3"/>
        <v>vis</v>
      </c>
      <c r="E18">
        <f>VLOOKUP(C18,'A (old)'!C$21:E$973,3,FALSE)</f>
        <v>-2187.9978507541077</v>
      </c>
      <c r="F18" s="2" t="s">
        <v>233</v>
      </c>
      <c r="G18" t="str">
        <f t="shared" si="4"/>
        <v>42712.2435</v>
      </c>
      <c r="H18" s="73">
        <f t="shared" si="5"/>
        <v>-2188</v>
      </c>
      <c r="I18" s="117" t="s">
        <v>294</v>
      </c>
      <c r="J18" s="118" t="s">
        <v>295</v>
      </c>
      <c r="K18" s="117">
        <v>-2188</v>
      </c>
      <c r="L18" s="117" t="s">
        <v>296</v>
      </c>
      <c r="M18" s="118" t="s">
        <v>263</v>
      </c>
      <c r="N18" s="118" t="s">
        <v>264</v>
      </c>
      <c r="O18" s="119" t="s">
        <v>297</v>
      </c>
      <c r="P18" s="120" t="s">
        <v>298</v>
      </c>
    </row>
    <row r="19" spans="1:16" ht="12.75" customHeight="1" x14ac:dyDescent="0.2">
      <c r="A19" s="73" t="str">
        <f t="shared" si="0"/>
        <v> BBS 30 </v>
      </c>
      <c r="B19" s="2" t="str">
        <f t="shared" si="1"/>
        <v>I</v>
      </c>
      <c r="C19" s="73">
        <f t="shared" si="2"/>
        <v>43043.45</v>
      </c>
      <c r="D19" t="str">
        <f t="shared" si="3"/>
        <v>vis</v>
      </c>
      <c r="E19">
        <f>VLOOKUP(C19,'A (old)'!C$21:E$973,3,FALSE)</f>
        <v>-1899.0062093591707</v>
      </c>
      <c r="F19" s="2" t="s">
        <v>233</v>
      </c>
      <c r="G19" t="str">
        <f t="shared" si="4"/>
        <v>43043.450</v>
      </c>
      <c r="H19" s="73">
        <f t="shared" si="5"/>
        <v>-1899</v>
      </c>
      <c r="I19" s="117" t="s">
        <v>299</v>
      </c>
      <c r="J19" s="118" t="s">
        <v>300</v>
      </c>
      <c r="K19" s="117">
        <v>-1899</v>
      </c>
      <c r="L19" s="117" t="s">
        <v>301</v>
      </c>
      <c r="M19" s="118" t="s">
        <v>282</v>
      </c>
      <c r="N19" s="118"/>
      <c r="O19" s="119" t="s">
        <v>288</v>
      </c>
      <c r="P19" s="119" t="s">
        <v>302</v>
      </c>
    </row>
    <row r="20" spans="1:16" ht="12.75" customHeight="1" x14ac:dyDescent="0.2">
      <c r="A20" s="73" t="str">
        <f t="shared" si="0"/>
        <v>IBVS 1930 </v>
      </c>
      <c r="B20" s="2" t="str">
        <f t="shared" si="1"/>
        <v>I</v>
      </c>
      <c r="C20" s="73">
        <f t="shared" si="2"/>
        <v>44442.818800000001</v>
      </c>
      <c r="D20" t="str">
        <f t="shared" si="3"/>
        <v>vis</v>
      </c>
      <c r="E20">
        <f>VLOOKUP(C20,'A (old)'!C$21:E$973,3,FALSE)</f>
        <v>-677.99790659680366</v>
      </c>
      <c r="F20" s="2" t="s">
        <v>233</v>
      </c>
      <c r="G20" t="str">
        <f t="shared" si="4"/>
        <v>44442.8188</v>
      </c>
      <c r="H20" s="73">
        <f t="shared" si="5"/>
        <v>-678</v>
      </c>
      <c r="I20" s="117" t="s">
        <v>303</v>
      </c>
      <c r="J20" s="118" t="s">
        <v>304</v>
      </c>
      <c r="K20" s="117">
        <v>-678</v>
      </c>
      <c r="L20" s="117" t="s">
        <v>305</v>
      </c>
      <c r="M20" s="118" t="s">
        <v>263</v>
      </c>
      <c r="N20" s="118" t="s">
        <v>264</v>
      </c>
      <c r="O20" s="119" t="s">
        <v>306</v>
      </c>
      <c r="P20" s="120" t="s">
        <v>307</v>
      </c>
    </row>
    <row r="21" spans="1:16" ht="12.75" customHeight="1" x14ac:dyDescent="0.2">
      <c r="A21" s="73" t="str">
        <f t="shared" si="0"/>
        <v>IBVS 1930 </v>
      </c>
      <c r="B21" s="2" t="str">
        <f t="shared" si="1"/>
        <v>I</v>
      </c>
      <c r="C21" s="73">
        <f t="shared" si="2"/>
        <v>44520.751499999998</v>
      </c>
      <c r="D21" t="str">
        <f t="shared" si="3"/>
        <v>vis</v>
      </c>
      <c r="E21">
        <f>VLOOKUP(C21,'A (old)'!C$21:E$973,3,FALSE)</f>
        <v>-609.99833867969312</v>
      </c>
      <c r="F21" s="2" t="s">
        <v>233</v>
      </c>
      <c r="G21" t="str">
        <f t="shared" si="4"/>
        <v>44520.7515</v>
      </c>
      <c r="H21" s="73">
        <f t="shared" si="5"/>
        <v>-610</v>
      </c>
      <c r="I21" s="117" t="s">
        <v>308</v>
      </c>
      <c r="J21" s="118" t="s">
        <v>309</v>
      </c>
      <c r="K21" s="117">
        <v>-610</v>
      </c>
      <c r="L21" s="117" t="s">
        <v>310</v>
      </c>
      <c r="M21" s="118" t="s">
        <v>263</v>
      </c>
      <c r="N21" s="118" t="s">
        <v>264</v>
      </c>
      <c r="O21" s="119" t="s">
        <v>306</v>
      </c>
      <c r="P21" s="120" t="s">
        <v>307</v>
      </c>
    </row>
    <row r="22" spans="1:16" ht="12.75" customHeight="1" x14ac:dyDescent="0.2">
      <c r="A22" s="73" t="str">
        <f t="shared" si="0"/>
        <v> BBS 51 </v>
      </c>
      <c r="B22" s="2" t="str">
        <f t="shared" si="1"/>
        <v>I</v>
      </c>
      <c r="C22" s="73">
        <f t="shared" si="2"/>
        <v>44525.336000000003</v>
      </c>
      <c r="D22" t="str">
        <f t="shared" si="3"/>
        <v>vis</v>
      </c>
      <c r="E22">
        <f>VLOOKUP(C22,'A (old)'!C$21:E$973,3,FALSE)</f>
        <v>-605.99816905748946</v>
      </c>
      <c r="F22" s="2" t="s">
        <v>233</v>
      </c>
      <c r="G22" t="str">
        <f t="shared" si="4"/>
        <v>44525.336</v>
      </c>
      <c r="H22" s="73">
        <f t="shared" si="5"/>
        <v>-606</v>
      </c>
      <c r="I22" s="117" t="s">
        <v>311</v>
      </c>
      <c r="J22" s="118" t="s">
        <v>312</v>
      </c>
      <c r="K22" s="117">
        <v>-606</v>
      </c>
      <c r="L22" s="117" t="s">
        <v>313</v>
      </c>
      <c r="M22" s="118" t="s">
        <v>282</v>
      </c>
      <c r="N22" s="118"/>
      <c r="O22" s="119" t="s">
        <v>288</v>
      </c>
      <c r="P22" s="119" t="s">
        <v>314</v>
      </c>
    </row>
    <row r="23" spans="1:16" ht="12.75" customHeight="1" x14ac:dyDescent="0.2">
      <c r="A23" s="73" t="str">
        <f t="shared" si="0"/>
        <v> BBS 51 </v>
      </c>
      <c r="B23" s="2" t="str">
        <f t="shared" si="1"/>
        <v>I</v>
      </c>
      <c r="C23" s="73">
        <f t="shared" si="2"/>
        <v>44526.476000000002</v>
      </c>
      <c r="D23" t="str">
        <f t="shared" si="3"/>
        <v>vis</v>
      </c>
      <c r="E23">
        <f>VLOOKUP(C23,'A (old)'!C$21:E$973,3,FALSE)</f>
        <v>-605.00347097278984</v>
      </c>
      <c r="F23" s="2" t="s">
        <v>233</v>
      </c>
      <c r="G23" t="str">
        <f t="shared" si="4"/>
        <v>44526.476</v>
      </c>
      <c r="H23" s="73">
        <f t="shared" si="5"/>
        <v>-605</v>
      </c>
      <c r="I23" s="117" t="s">
        <v>315</v>
      </c>
      <c r="J23" s="118" t="s">
        <v>316</v>
      </c>
      <c r="K23" s="117">
        <v>-605</v>
      </c>
      <c r="L23" s="117" t="s">
        <v>317</v>
      </c>
      <c r="M23" s="118" t="s">
        <v>282</v>
      </c>
      <c r="N23" s="118"/>
      <c r="O23" s="119" t="s">
        <v>288</v>
      </c>
      <c r="P23" s="119" t="s">
        <v>314</v>
      </c>
    </row>
    <row r="24" spans="1:16" ht="12.75" customHeight="1" x14ac:dyDescent="0.2">
      <c r="A24" s="73" t="str">
        <f t="shared" si="0"/>
        <v> BBS 51 </v>
      </c>
      <c r="B24" s="2" t="str">
        <f t="shared" si="1"/>
        <v>I</v>
      </c>
      <c r="C24" s="73">
        <f t="shared" si="2"/>
        <v>44541.377999999997</v>
      </c>
      <c r="D24" t="str">
        <f t="shared" si="3"/>
        <v>vis</v>
      </c>
      <c r="E24">
        <f>VLOOKUP(C24,'A (old)'!C$21:E$973,3,FALSE)</f>
        <v>-592.00084741296916</v>
      </c>
      <c r="F24" s="2" t="s">
        <v>233</v>
      </c>
      <c r="G24" t="str">
        <f t="shared" si="4"/>
        <v>44541.378</v>
      </c>
      <c r="H24" s="73">
        <f t="shared" si="5"/>
        <v>-592</v>
      </c>
      <c r="I24" s="117" t="s">
        <v>318</v>
      </c>
      <c r="J24" s="118" t="s">
        <v>319</v>
      </c>
      <c r="K24" s="117">
        <v>-592</v>
      </c>
      <c r="L24" s="117" t="s">
        <v>320</v>
      </c>
      <c r="M24" s="118" t="s">
        <v>282</v>
      </c>
      <c r="N24" s="118"/>
      <c r="O24" s="119" t="s">
        <v>288</v>
      </c>
      <c r="P24" s="119" t="s">
        <v>314</v>
      </c>
    </row>
    <row r="25" spans="1:16" ht="12.75" customHeight="1" x14ac:dyDescent="0.2">
      <c r="A25" s="73" t="str">
        <f t="shared" si="0"/>
        <v> BBS 52 </v>
      </c>
      <c r="B25" s="2" t="str">
        <f t="shared" si="1"/>
        <v>I</v>
      </c>
      <c r="C25" s="73">
        <f t="shared" si="2"/>
        <v>44603.249000000003</v>
      </c>
      <c r="D25" t="str">
        <f t="shared" si="3"/>
        <v>vis</v>
      </c>
      <c r="E25">
        <f>VLOOKUP(C25,'A (old)'!C$21:E$973,3,FALSE)</f>
        <v>-538.01579022131375</v>
      </c>
      <c r="F25" s="2" t="s">
        <v>233</v>
      </c>
      <c r="G25" t="str">
        <f t="shared" si="4"/>
        <v>44603.249</v>
      </c>
      <c r="H25" s="73">
        <f t="shared" si="5"/>
        <v>-538</v>
      </c>
      <c r="I25" s="117" t="s">
        <v>321</v>
      </c>
      <c r="J25" s="118" t="s">
        <v>322</v>
      </c>
      <c r="K25" s="117">
        <v>-538</v>
      </c>
      <c r="L25" s="117" t="s">
        <v>323</v>
      </c>
      <c r="M25" s="118" t="s">
        <v>282</v>
      </c>
      <c r="N25" s="118"/>
      <c r="O25" s="119" t="s">
        <v>288</v>
      </c>
      <c r="P25" s="119" t="s">
        <v>324</v>
      </c>
    </row>
    <row r="26" spans="1:16" ht="12.75" customHeight="1" x14ac:dyDescent="0.2">
      <c r="A26" s="73" t="str">
        <f t="shared" si="0"/>
        <v>IBVS 2086 </v>
      </c>
      <c r="B26" s="2" t="str">
        <f t="shared" si="1"/>
        <v>I</v>
      </c>
      <c r="C26" s="73">
        <f t="shared" si="2"/>
        <v>44826.755299999997</v>
      </c>
      <c r="D26" t="str">
        <f t="shared" si="3"/>
        <v>vis</v>
      </c>
      <c r="E26">
        <f>VLOOKUP(C26,'A (old)'!C$21:E$973,3,FALSE)</f>
        <v>-342.99711607359239</v>
      </c>
      <c r="F26" s="2" t="s">
        <v>233</v>
      </c>
      <c r="G26" t="str">
        <f t="shared" si="4"/>
        <v>44826.7553</v>
      </c>
      <c r="H26" s="73">
        <f t="shared" si="5"/>
        <v>-343</v>
      </c>
      <c r="I26" s="117" t="s">
        <v>325</v>
      </c>
      <c r="J26" s="118" t="s">
        <v>326</v>
      </c>
      <c r="K26" s="117">
        <v>-343</v>
      </c>
      <c r="L26" s="117" t="s">
        <v>327</v>
      </c>
      <c r="M26" s="118" t="s">
        <v>263</v>
      </c>
      <c r="N26" s="118" t="s">
        <v>264</v>
      </c>
      <c r="O26" s="119" t="s">
        <v>306</v>
      </c>
      <c r="P26" s="120" t="s">
        <v>328</v>
      </c>
    </row>
    <row r="27" spans="1:16" ht="12.75" customHeight="1" x14ac:dyDescent="0.2">
      <c r="A27" s="73" t="str">
        <f t="shared" si="0"/>
        <v> BBS 57 </v>
      </c>
      <c r="B27" s="2" t="str">
        <f t="shared" si="1"/>
        <v>I</v>
      </c>
      <c r="C27" s="73">
        <f t="shared" si="2"/>
        <v>44878.311999999998</v>
      </c>
      <c r="D27" t="str">
        <f t="shared" si="3"/>
        <v>vis</v>
      </c>
      <c r="E27">
        <f>VLOOKUP(C27,'A (old)'!C$21:E$973,3,FALSE)</f>
        <v>-298.011720684593</v>
      </c>
      <c r="F27" s="2" t="s">
        <v>233</v>
      </c>
      <c r="G27" t="str">
        <f t="shared" si="4"/>
        <v>44878.312</v>
      </c>
      <c r="H27" s="73">
        <f t="shared" si="5"/>
        <v>-298</v>
      </c>
      <c r="I27" s="117" t="s">
        <v>329</v>
      </c>
      <c r="J27" s="118" t="s">
        <v>330</v>
      </c>
      <c r="K27" s="117">
        <v>-298</v>
      </c>
      <c r="L27" s="117" t="s">
        <v>331</v>
      </c>
      <c r="M27" s="118" t="s">
        <v>282</v>
      </c>
      <c r="N27" s="118"/>
      <c r="O27" s="119" t="s">
        <v>332</v>
      </c>
      <c r="P27" s="119" t="s">
        <v>154</v>
      </c>
    </row>
    <row r="28" spans="1:16" ht="12.75" customHeight="1" x14ac:dyDescent="0.2">
      <c r="A28" s="73" t="str">
        <f t="shared" si="0"/>
        <v> BBS 57 </v>
      </c>
      <c r="B28" s="2" t="str">
        <f t="shared" si="1"/>
        <v>I</v>
      </c>
      <c r="C28" s="73">
        <f t="shared" si="2"/>
        <v>44886.347999999998</v>
      </c>
      <c r="D28" t="str">
        <f t="shared" si="3"/>
        <v>vis</v>
      </c>
      <c r="E28">
        <f>VLOOKUP(C28,'A (old)'!C$21:E$973,3,FALSE)</f>
        <v>-290.99997172963674</v>
      </c>
      <c r="F28" s="2" t="s">
        <v>233</v>
      </c>
      <c r="G28" t="str">
        <f t="shared" si="4"/>
        <v>44886.348</v>
      </c>
      <c r="H28" s="73">
        <f t="shared" si="5"/>
        <v>-291</v>
      </c>
      <c r="I28" s="117" t="s">
        <v>333</v>
      </c>
      <c r="J28" s="118" t="s">
        <v>334</v>
      </c>
      <c r="K28" s="117">
        <v>-291</v>
      </c>
      <c r="L28" s="117" t="s">
        <v>335</v>
      </c>
      <c r="M28" s="118" t="s">
        <v>282</v>
      </c>
      <c r="N28" s="118"/>
      <c r="O28" s="119" t="s">
        <v>332</v>
      </c>
      <c r="P28" s="119" t="s">
        <v>154</v>
      </c>
    </row>
    <row r="29" spans="1:16" ht="12.75" customHeight="1" x14ac:dyDescent="0.2">
      <c r="A29" s="73" t="str">
        <f t="shared" si="0"/>
        <v> BBS 57 </v>
      </c>
      <c r="B29" s="2" t="str">
        <f t="shared" si="1"/>
        <v>I</v>
      </c>
      <c r="C29" s="73">
        <f t="shared" si="2"/>
        <v>44902.368000000002</v>
      </c>
      <c r="D29" t="str">
        <f t="shared" si="3"/>
        <v>vis</v>
      </c>
      <c r="E29">
        <f>VLOOKUP(C29,'A (old)'!C$21:E$973,3,FALSE)</f>
        <v>-277.02184601305788</v>
      </c>
      <c r="F29" s="2" t="s">
        <v>233</v>
      </c>
      <c r="G29" t="str">
        <f t="shared" si="4"/>
        <v>44902.368</v>
      </c>
      <c r="H29" s="73">
        <f t="shared" si="5"/>
        <v>-277</v>
      </c>
      <c r="I29" s="117" t="s">
        <v>336</v>
      </c>
      <c r="J29" s="118" t="s">
        <v>337</v>
      </c>
      <c r="K29" s="117">
        <v>-277</v>
      </c>
      <c r="L29" s="117" t="s">
        <v>338</v>
      </c>
      <c r="M29" s="118" t="s">
        <v>282</v>
      </c>
      <c r="N29" s="118"/>
      <c r="O29" s="119" t="s">
        <v>332</v>
      </c>
      <c r="P29" s="119" t="s">
        <v>154</v>
      </c>
    </row>
    <row r="30" spans="1:16" ht="12.75" customHeight="1" x14ac:dyDescent="0.2">
      <c r="A30" s="73" t="str">
        <f t="shared" si="0"/>
        <v> BBS 57 </v>
      </c>
      <c r="B30" s="2" t="str">
        <f t="shared" si="1"/>
        <v>I</v>
      </c>
      <c r="C30" s="73">
        <f t="shared" si="2"/>
        <v>44910.432000000001</v>
      </c>
      <c r="D30" t="str">
        <f t="shared" si="3"/>
        <v>vis</v>
      </c>
      <c r="E30">
        <f>VLOOKUP(C30,'A (old)'!C$21:E$973,3,FALSE)</f>
        <v>-269.98566587707529</v>
      </c>
      <c r="F30" s="2" t="s">
        <v>233</v>
      </c>
      <c r="G30" t="str">
        <f t="shared" si="4"/>
        <v>44910.432</v>
      </c>
      <c r="H30" s="73">
        <f t="shared" si="5"/>
        <v>-270</v>
      </c>
      <c r="I30" s="117" t="s">
        <v>339</v>
      </c>
      <c r="J30" s="118" t="s">
        <v>340</v>
      </c>
      <c r="K30" s="117">
        <v>-270</v>
      </c>
      <c r="L30" s="117" t="s">
        <v>341</v>
      </c>
      <c r="M30" s="118" t="s">
        <v>282</v>
      </c>
      <c r="N30" s="118"/>
      <c r="O30" s="119" t="s">
        <v>332</v>
      </c>
      <c r="P30" s="119" t="s">
        <v>154</v>
      </c>
    </row>
    <row r="31" spans="1:16" ht="12.75" customHeight="1" x14ac:dyDescent="0.2">
      <c r="A31" s="73" t="str">
        <f t="shared" si="0"/>
        <v> BBS 57 </v>
      </c>
      <c r="B31" s="2" t="str">
        <f t="shared" si="1"/>
        <v>I</v>
      </c>
      <c r="C31" s="73">
        <f t="shared" si="2"/>
        <v>44917.279000000002</v>
      </c>
      <c r="D31" t="str">
        <f t="shared" si="3"/>
        <v>vis</v>
      </c>
      <c r="E31">
        <f>VLOOKUP(C31,'A (old)'!C$21:E$973,3,FALSE)</f>
        <v>-264.01136957361626</v>
      </c>
      <c r="F31" s="2" t="s">
        <v>233</v>
      </c>
      <c r="G31" t="str">
        <f t="shared" si="4"/>
        <v>44917.279</v>
      </c>
      <c r="H31" s="73">
        <f t="shared" si="5"/>
        <v>-264</v>
      </c>
      <c r="I31" s="117" t="s">
        <v>342</v>
      </c>
      <c r="J31" s="118" t="s">
        <v>343</v>
      </c>
      <c r="K31" s="117">
        <v>-264</v>
      </c>
      <c r="L31" s="117" t="s">
        <v>331</v>
      </c>
      <c r="M31" s="118" t="s">
        <v>282</v>
      </c>
      <c r="N31" s="118"/>
      <c r="O31" s="119" t="s">
        <v>332</v>
      </c>
      <c r="P31" s="119" t="s">
        <v>154</v>
      </c>
    </row>
    <row r="32" spans="1:16" ht="12.75" customHeight="1" x14ac:dyDescent="0.2">
      <c r="A32" s="73" t="str">
        <f t="shared" si="0"/>
        <v> BBS 57 </v>
      </c>
      <c r="B32" s="2" t="str">
        <f t="shared" si="1"/>
        <v>I</v>
      </c>
      <c r="C32" s="73">
        <f t="shared" si="2"/>
        <v>44925.292999999998</v>
      </c>
      <c r="D32" t="str">
        <f t="shared" si="3"/>
        <v>vis</v>
      </c>
      <c r="E32">
        <f>VLOOKUP(C32,'A (old)'!C$21:E$973,3,FALSE)</f>
        <v>-257.01881654661429</v>
      </c>
      <c r="F32" s="2" t="s">
        <v>233</v>
      </c>
      <c r="G32" t="str">
        <f t="shared" si="4"/>
        <v>44925.293</v>
      </c>
      <c r="H32" s="73">
        <f t="shared" si="5"/>
        <v>-257</v>
      </c>
      <c r="I32" s="117" t="s">
        <v>344</v>
      </c>
      <c r="J32" s="118" t="s">
        <v>345</v>
      </c>
      <c r="K32" s="117">
        <v>-257</v>
      </c>
      <c r="L32" s="117" t="s">
        <v>346</v>
      </c>
      <c r="M32" s="118" t="s">
        <v>282</v>
      </c>
      <c r="N32" s="118"/>
      <c r="O32" s="119" t="s">
        <v>332</v>
      </c>
      <c r="P32" s="119" t="s">
        <v>154</v>
      </c>
    </row>
    <row r="33" spans="1:16" ht="12.75" customHeight="1" x14ac:dyDescent="0.2">
      <c r="A33" s="73" t="str">
        <f t="shared" si="0"/>
        <v> BBS 57 </v>
      </c>
      <c r="B33" s="2" t="str">
        <f t="shared" si="1"/>
        <v>I</v>
      </c>
      <c r="C33" s="73">
        <f t="shared" si="2"/>
        <v>44925.330999999998</v>
      </c>
      <c r="D33" t="str">
        <f t="shared" si="3"/>
        <v>vis</v>
      </c>
      <c r="E33">
        <f>VLOOKUP(C33,'A (old)'!C$21:E$973,3,FALSE)</f>
        <v>-256.98565994379055</v>
      </c>
      <c r="F33" s="2" t="s">
        <v>233</v>
      </c>
      <c r="G33" t="str">
        <f t="shared" si="4"/>
        <v>44925.331</v>
      </c>
      <c r="H33" s="73">
        <f t="shared" si="5"/>
        <v>-257</v>
      </c>
      <c r="I33" s="117" t="s">
        <v>347</v>
      </c>
      <c r="J33" s="118" t="s">
        <v>348</v>
      </c>
      <c r="K33" s="117">
        <v>-257</v>
      </c>
      <c r="L33" s="117" t="s">
        <v>341</v>
      </c>
      <c r="M33" s="118" t="s">
        <v>282</v>
      </c>
      <c r="N33" s="118"/>
      <c r="O33" s="119" t="s">
        <v>288</v>
      </c>
      <c r="P33" s="119" t="s">
        <v>154</v>
      </c>
    </row>
    <row r="34" spans="1:16" ht="12.75" customHeight="1" x14ac:dyDescent="0.2">
      <c r="A34" s="73" t="str">
        <f t="shared" si="0"/>
        <v> BBS 58 </v>
      </c>
      <c r="B34" s="2" t="str">
        <f t="shared" si="1"/>
        <v>I</v>
      </c>
      <c r="C34" s="73">
        <f t="shared" si="2"/>
        <v>44956.243000000002</v>
      </c>
      <c r="D34" t="str">
        <f t="shared" si="3"/>
        <v>vis</v>
      </c>
      <c r="E34">
        <f>VLOOKUP(C34,'A (old)'!C$21:E$973,3,FALSE)</f>
        <v>-230.01363608918197</v>
      </c>
      <c r="F34" s="2" t="s">
        <v>233</v>
      </c>
      <c r="G34" t="str">
        <f t="shared" si="4"/>
        <v>44956.243</v>
      </c>
      <c r="H34" s="73">
        <f t="shared" si="5"/>
        <v>-230</v>
      </c>
      <c r="I34" s="117" t="s">
        <v>349</v>
      </c>
      <c r="J34" s="118" t="s">
        <v>350</v>
      </c>
      <c r="K34" s="117">
        <v>-230</v>
      </c>
      <c r="L34" s="117" t="s">
        <v>351</v>
      </c>
      <c r="M34" s="118" t="s">
        <v>282</v>
      </c>
      <c r="N34" s="118"/>
      <c r="O34" s="119" t="s">
        <v>332</v>
      </c>
      <c r="P34" s="119" t="s">
        <v>352</v>
      </c>
    </row>
    <row r="35" spans="1:16" ht="12.75" customHeight="1" x14ac:dyDescent="0.2">
      <c r="A35" s="73" t="str">
        <f t="shared" si="0"/>
        <v> BBS 62 </v>
      </c>
      <c r="B35" s="2" t="str">
        <f t="shared" si="1"/>
        <v>I</v>
      </c>
      <c r="C35" s="73">
        <f t="shared" si="2"/>
        <v>45200.370999999999</v>
      </c>
      <c r="D35" t="str">
        <f t="shared" si="3"/>
        <v>vis</v>
      </c>
      <c r="E35">
        <f>VLOOKUP(C35,'A (old)'!C$21:E$973,3,FALSE)</f>
        <v>-17.001658877194227</v>
      </c>
      <c r="F35" s="2" t="s">
        <v>233</v>
      </c>
      <c r="G35" t="str">
        <f t="shared" si="4"/>
        <v>45200.371</v>
      </c>
      <c r="H35" s="73">
        <f t="shared" si="5"/>
        <v>-17</v>
      </c>
      <c r="I35" s="117" t="s">
        <v>353</v>
      </c>
      <c r="J35" s="118" t="s">
        <v>354</v>
      </c>
      <c r="K35" s="117">
        <v>-17</v>
      </c>
      <c r="L35" s="117" t="s">
        <v>355</v>
      </c>
      <c r="M35" s="118" t="s">
        <v>282</v>
      </c>
      <c r="N35" s="118"/>
      <c r="O35" s="119" t="s">
        <v>288</v>
      </c>
      <c r="P35" s="119" t="s">
        <v>356</v>
      </c>
    </row>
    <row r="36" spans="1:16" ht="12.75" customHeight="1" x14ac:dyDescent="0.2">
      <c r="A36" s="73" t="str">
        <f t="shared" si="0"/>
        <v> BBS 62 </v>
      </c>
      <c r="B36" s="2" t="str">
        <f t="shared" si="1"/>
        <v>I</v>
      </c>
      <c r="C36" s="73">
        <f t="shared" si="2"/>
        <v>45200.373</v>
      </c>
      <c r="D36" t="str">
        <f t="shared" si="3"/>
        <v>vis</v>
      </c>
      <c r="E36">
        <f>VLOOKUP(C36,'A (old)'!C$21:E$973,3,FALSE)</f>
        <v>-16.99991379283475</v>
      </c>
      <c r="F36" s="2" t="s">
        <v>233</v>
      </c>
      <c r="G36" t="str">
        <f t="shared" si="4"/>
        <v>45200.373</v>
      </c>
      <c r="H36" s="73">
        <f t="shared" si="5"/>
        <v>-17</v>
      </c>
      <c r="I36" s="117" t="s">
        <v>357</v>
      </c>
      <c r="J36" s="118" t="s">
        <v>358</v>
      </c>
      <c r="K36" s="117">
        <v>-17</v>
      </c>
      <c r="L36" s="117" t="s">
        <v>335</v>
      </c>
      <c r="M36" s="118" t="s">
        <v>282</v>
      </c>
      <c r="N36" s="118"/>
      <c r="O36" s="119" t="s">
        <v>332</v>
      </c>
      <c r="P36" s="119" t="s">
        <v>356</v>
      </c>
    </row>
    <row r="37" spans="1:16" ht="12.75" customHeight="1" x14ac:dyDescent="0.2">
      <c r="A37" s="73" t="str">
        <f t="shared" si="0"/>
        <v> BBS 62 </v>
      </c>
      <c r="B37" s="2" t="str">
        <f t="shared" si="1"/>
        <v>I</v>
      </c>
      <c r="C37" s="73">
        <f t="shared" si="2"/>
        <v>45216.413999999997</v>
      </c>
      <c r="D37" t="str">
        <f t="shared" si="3"/>
        <v>vis</v>
      </c>
      <c r="E37">
        <f>VLOOKUP(C37,'A (old)'!C$21:E$973,3,FALSE)</f>
        <v>-3.0034646904909299</v>
      </c>
      <c r="F37" s="2" t="s">
        <v>233</v>
      </c>
      <c r="G37" t="str">
        <f t="shared" si="4"/>
        <v>45216.414</v>
      </c>
      <c r="H37" s="73">
        <f t="shared" si="5"/>
        <v>-3</v>
      </c>
      <c r="I37" s="117" t="s">
        <v>359</v>
      </c>
      <c r="J37" s="118" t="s">
        <v>360</v>
      </c>
      <c r="K37" s="117">
        <v>-3</v>
      </c>
      <c r="L37" s="117" t="s">
        <v>317</v>
      </c>
      <c r="M37" s="118" t="s">
        <v>282</v>
      </c>
      <c r="N37" s="118"/>
      <c r="O37" s="119" t="s">
        <v>288</v>
      </c>
      <c r="P37" s="119" t="s">
        <v>356</v>
      </c>
    </row>
    <row r="38" spans="1:16" ht="12.75" customHeight="1" x14ac:dyDescent="0.2">
      <c r="A38" s="73" t="str">
        <f t="shared" si="0"/>
        <v>IBVS 2292 </v>
      </c>
      <c r="B38" s="2" t="str">
        <f t="shared" si="1"/>
        <v>I</v>
      </c>
      <c r="C38" s="73">
        <f t="shared" si="2"/>
        <v>45219.856200000002</v>
      </c>
      <c r="D38" t="str">
        <f t="shared" si="3"/>
        <v>vis</v>
      </c>
      <c r="E38">
        <f>VLOOKUP(C38,'A (old)'!C$21:E$973,3,FALSE)</f>
        <v>0</v>
      </c>
      <c r="F38" s="2" t="s">
        <v>233</v>
      </c>
      <c r="G38" t="str">
        <f t="shared" si="4"/>
        <v>45219.8562</v>
      </c>
      <c r="H38" s="73">
        <f t="shared" si="5"/>
        <v>0</v>
      </c>
      <c r="I38" s="117" t="s">
        <v>361</v>
      </c>
      <c r="J38" s="118" t="s">
        <v>362</v>
      </c>
      <c r="K38" s="117">
        <v>0</v>
      </c>
      <c r="L38" s="117" t="s">
        <v>363</v>
      </c>
      <c r="M38" s="118" t="s">
        <v>263</v>
      </c>
      <c r="N38" s="118" t="s">
        <v>264</v>
      </c>
      <c r="O38" s="119" t="s">
        <v>306</v>
      </c>
      <c r="P38" s="120" t="s">
        <v>364</v>
      </c>
    </row>
    <row r="39" spans="1:16" ht="12.75" customHeight="1" x14ac:dyDescent="0.2">
      <c r="A39" s="73" t="str">
        <f t="shared" si="0"/>
        <v>IBVS 2793 </v>
      </c>
      <c r="B39" s="2" t="str">
        <f t="shared" si="1"/>
        <v>I</v>
      </c>
      <c r="C39" s="73">
        <f t="shared" si="2"/>
        <v>45615.253799999999</v>
      </c>
      <c r="D39" t="str">
        <f t="shared" si="3"/>
        <v>vis</v>
      </c>
      <c r="E39">
        <f>VLOOKUP(C39,'A (old)'!C$21:E$973,3,FALSE)</f>
        <v>345.00108369738399</v>
      </c>
      <c r="F39" s="2" t="s">
        <v>233</v>
      </c>
      <c r="G39" t="str">
        <f t="shared" si="4"/>
        <v>45615.2538</v>
      </c>
      <c r="H39" s="73">
        <f t="shared" si="5"/>
        <v>345</v>
      </c>
      <c r="I39" s="117" t="s">
        <v>365</v>
      </c>
      <c r="J39" s="118" t="s">
        <v>366</v>
      </c>
      <c r="K39" s="117">
        <v>345</v>
      </c>
      <c r="L39" s="117" t="s">
        <v>367</v>
      </c>
      <c r="M39" s="118" t="s">
        <v>263</v>
      </c>
      <c r="N39" s="118" t="s">
        <v>234</v>
      </c>
      <c r="O39" s="119" t="s">
        <v>368</v>
      </c>
      <c r="P39" s="120" t="s">
        <v>369</v>
      </c>
    </row>
    <row r="40" spans="1:16" ht="12.75" customHeight="1" x14ac:dyDescent="0.2">
      <c r="A40" s="73" t="str">
        <f t="shared" si="0"/>
        <v>IBVS 2793 </v>
      </c>
      <c r="B40" s="2" t="str">
        <f t="shared" si="1"/>
        <v>II</v>
      </c>
      <c r="C40" s="73">
        <f t="shared" si="2"/>
        <v>45957.36</v>
      </c>
      <c r="D40" t="str">
        <f t="shared" si="3"/>
        <v>vis</v>
      </c>
      <c r="E40">
        <f>VLOOKUP(C40,'A (old)'!C$21:E$973,3,FALSE)</f>
        <v>643.50317308688886</v>
      </c>
      <c r="F40" s="2" t="s">
        <v>233</v>
      </c>
      <c r="G40" t="str">
        <f t="shared" si="4"/>
        <v>45957.360</v>
      </c>
      <c r="H40" s="73">
        <f t="shared" si="5"/>
        <v>643.5</v>
      </c>
      <c r="I40" s="117" t="s">
        <v>370</v>
      </c>
      <c r="J40" s="118" t="s">
        <v>371</v>
      </c>
      <c r="K40" s="117">
        <v>643.5</v>
      </c>
      <c r="L40" s="117" t="s">
        <v>372</v>
      </c>
      <c r="M40" s="118" t="s">
        <v>263</v>
      </c>
      <c r="N40" s="118" t="s">
        <v>264</v>
      </c>
      <c r="O40" s="119" t="s">
        <v>368</v>
      </c>
      <c r="P40" s="120" t="s">
        <v>369</v>
      </c>
    </row>
    <row r="41" spans="1:16" ht="12.75" customHeight="1" x14ac:dyDescent="0.2">
      <c r="A41" s="73" t="str">
        <f t="shared" si="0"/>
        <v>IBVS 2978 </v>
      </c>
      <c r="B41" s="2" t="str">
        <f t="shared" si="1"/>
        <v>I</v>
      </c>
      <c r="C41" s="73">
        <f t="shared" si="2"/>
        <v>46000.335800000001</v>
      </c>
      <c r="D41" t="str">
        <f t="shared" si="3"/>
        <v>vis</v>
      </c>
      <c r="E41">
        <f>VLOOKUP(C41,'A (old)'!C$21:E$973,3,FALSE)</f>
        <v>681.00137128728829</v>
      </c>
      <c r="F41" s="2" t="s">
        <v>233</v>
      </c>
      <c r="G41" t="str">
        <f t="shared" si="4"/>
        <v>46000.3358</v>
      </c>
      <c r="H41" s="73">
        <f t="shared" si="5"/>
        <v>681</v>
      </c>
      <c r="I41" s="117" t="s">
        <v>373</v>
      </c>
      <c r="J41" s="118" t="s">
        <v>374</v>
      </c>
      <c r="K41" s="117">
        <v>681</v>
      </c>
      <c r="L41" s="117" t="s">
        <v>375</v>
      </c>
      <c r="M41" s="118" t="s">
        <v>263</v>
      </c>
      <c r="N41" s="118" t="s">
        <v>264</v>
      </c>
      <c r="O41" s="119" t="s">
        <v>376</v>
      </c>
      <c r="P41" s="120" t="s">
        <v>377</v>
      </c>
    </row>
    <row r="42" spans="1:16" ht="12.75" customHeight="1" x14ac:dyDescent="0.2">
      <c r="A42" s="73" t="str">
        <f t="shared" si="0"/>
        <v>IBVS 2978 </v>
      </c>
      <c r="B42" s="2" t="str">
        <f t="shared" si="1"/>
        <v>I</v>
      </c>
      <c r="C42" s="73">
        <f t="shared" si="2"/>
        <v>46298.315499999997</v>
      </c>
      <c r="D42" t="str">
        <f t="shared" si="3"/>
        <v>vis</v>
      </c>
      <c r="E42">
        <f>VLOOKUP(C42,'A (old)'!C$21:E$973,3,FALSE)</f>
        <v>941.00122819036744</v>
      </c>
      <c r="F42" s="2" t="s">
        <v>233</v>
      </c>
      <c r="G42" t="str">
        <f t="shared" si="4"/>
        <v>46298.3155</v>
      </c>
      <c r="H42" s="73">
        <f t="shared" si="5"/>
        <v>941</v>
      </c>
      <c r="I42" s="117" t="s">
        <v>378</v>
      </c>
      <c r="J42" s="118" t="s">
        <v>379</v>
      </c>
      <c r="K42" s="117">
        <v>941</v>
      </c>
      <c r="L42" s="117" t="s">
        <v>380</v>
      </c>
      <c r="M42" s="118" t="s">
        <v>263</v>
      </c>
      <c r="N42" s="118" t="s">
        <v>264</v>
      </c>
      <c r="O42" s="119" t="s">
        <v>376</v>
      </c>
      <c r="P42" s="120" t="s">
        <v>377</v>
      </c>
    </row>
    <row r="43" spans="1:16" ht="12.75" customHeight="1" x14ac:dyDescent="0.2">
      <c r="A43" s="73" t="str">
        <f t="shared" si="0"/>
        <v>IBVS 2978 </v>
      </c>
      <c r="B43" s="2" t="str">
        <f t="shared" si="1"/>
        <v>I</v>
      </c>
      <c r="C43" s="73">
        <f t="shared" si="2"/>
        <v>46315.506200000003</v>
      </c>
      <c r="D43" t="str">
        <f t="shared" si="3"/>
        <v>vis</v>
      </c>
      <c r="E43">
        <f>VLOOKUP(C43,'A (old)'!C$21:E$973,3,FALSE)</f>
        <v>956.00083903656105</v>
      </c>
      <c r="F43" s="2" t="s">
        <v>233</v>
      </c>
      <c r="G43" t="str">
        <f t="shared" si="4"/>
        <v>46315.5062</v>
      </c>
      <c r="H43" s="73">
        <f t="shared" si="5"/>
        <v>956</v>
      </c>
      <c r="I43" s="117" t="s">
        <v>381</v>
      </c>
      <c r="J43" s="118" t="s">
        <v>382</v>
      </c>
      <c r="K43" s="117">
        <v>956</v>
      </c>
      <c r="L43" s="117" t="s">
        <v>383</v>
      </c>
      <c r="M43" s="118" t="s">
        <v>263</v>
      </c>
      <c r="N43" s="118" t="s">
        <v>264</v>
      </c>
      <c r="O43" s="119" t="s">
        <v>376</v>
      </c>
      <c r="P43" s="120" t="s">
        <v>377</v>
      </c>
    </row>
    <row r="44" spans="1:16" ht="12.75" customHeight="1" x14ac:dyDescent="0.2">
      <c r="A44" s="73" t="str">
        <f t="shared" si="0"/>
        <v> BBS 86 </v>
      </c>
      <c r="B44" s="2" t="str">
        <f t="shared" si="1"/>
        <v>I</v>
      </c>
      <c r="C44" s="73">
        <f t="shared" si="2"/>
        <v>47083.341999999997</v>
      </c>
      <c r="D44" t="str">
        <f t="shared" si="3"/>
        <v>vis</v>
      </c>
      <c r="E44">
        <f>VLOOKUP(C44,'A (old)'!C$21:E$973,3,FALSE)</f>
        <v>1625.969961513905</v>
      </c>
      <c r="F44" s="2" t="s">
        <v>233</v>
      </c>
      <c r="G44" t="str">
        <f t="shared" si="4"/>
        <v>47083.342</v>
      </c>
      <c r="H44" s="73">
        <f t="shared" si="5"/>
        <v>1626</v>
      </c>
      <c r="I44" s="117" t="s">
        <v>384</v>
      </c>
      <c r="J44" s="118" t="s">
        <v>385</v>
      </c>
      <c r="K44" s="117">
        <v>1626</v>
      </c>
      <c r="L44" s="117" t="s">
        <v>386</v>
      </c>
      <c r="M44" s="118" t="s">
        <v>282</v>
      </c>
      <c r="N44" s="118"/>
      <c r="O44" s="119" t="s">
        <v>387</v>
      </c>
      <c r="P44" s="119" t="s">
        <v>388</v>
      </c>
    </row>
    <row r="45" spans="1:16" ht="12.75" customHeight="1" x14ac:dyDescent="0.2">
      <c r="A45" s="73" t="str">
        <f t="shared" si="0"/>
        <v> BBS 86 </v>
      </c>
      <c r="B45" s="2" t="str">
        <f t="shared" si="1"/>
        <v>I</v>
      </c>
      <c r="C45" s="73">
        <f t="shared" si="2"/>
        <v>47091.38</v>
      </c>
      <c r="D45" t="str">
        <f t="shared" si="3"/>
        <v>vis</v>
      </c>
      <c r="E45">
        <f>VLOOKUP(C45,'A (old)'!C$21:E$973,3,FALSE)</f>
        <v>1632.9834555532207</v>
      </c>
      <c r="F45" s="2" t="s">
        <v>233</v>
      </c>
      <c r="G45" t="str">
        <f t="shared" si="4"/>
        <v>47091.380</v>
      </c>
      <c r="H45" s="73">
        <f t="shared" si="5"/>
        <v>1633</v>
      </c>
      <c r="I45" s="117" t="s">
        <v>389</v>
      </c>
      <c r="J45" s="118" t="s">
        <v>390</v>
      </c>
      <c r="K45" s="117">
        <v>1633</v>
      </c>
      <c r="L45" s="117" t="s">
        <v>391</v>
      </c>
      <c r="M45" s="118" t="s">
        <v>282</v>
      </c>
      <c r="N45" s="118"/>
      <c r="O45" s="119" t="s">
        <v>387</v>
      </c>
      <c r="P45" s="119" t="s">
        <v>388</v>
      </c>
    </row>
    <row r="46" spans="1:16" ht="12.75" customHeight="1" x14ac:dyDescent="0.2">
      <c r="A46" s="73" t="str">
        <f t="shared" si="0"/>
        <v> BBS 88 </v>
      </c>
      <c r="B46" s="2" t="str">
        <f t="shared" si="1"/>
        <v>I</v>
      </c>
      <c r="C46" s="73">
        <f t="shared" si="2"/>
        <v>47114.277000000002</v>
      </c>
      <c r="D46" t="str">
        <f t="shared" si="3"/>
        <v>vis</v>
      </c>
      <c r="E46">
        <f>VLOOKUP(C46,'A (old)'!C$21:E$973,3,FALSE)</f>
        <v>1652.9620538386444</v>
      </c>
      <c r="F46" s="2" t="s">
        <v>233</v>
      </c>
      <c r="G46" t="str">
        <f t="shared" si="4"/>
        <v>47114.277</v>
      </c>
      <c r="H46" s="73">
        <f t="shared" si="5"/>
        <v>1653</v>
      </c>
      <c r="I46" s="117" t="s">
        <v>392</v>
      </c>
      <c r="J46" s="118" t="s">
        <v>393</v>
      </c>
      <c r="K46" s="117">
        <v>1653</v>
      </c>
      <c r="L46" s="117" t="s">
        <v>262</v>
      </c>
      <c r="M46" s="118" t="s">
        <v>282</v>
      </c>
      <c r="N46" s="118"/>
      <c r="O46" s="119" t="s">
        <v>387</v>
      </c>
      <c r="P46" s="119" t="s">
        <v>394</v>
      </c>
    </row>
    <row r="47" spans="1:16" ht="12.75" customHeight="1" x14ac:dyDescent="0.2">
      <c r="A47" s="73" t="str">
        <f t="shared" si="0"/>
        <v> BBS 89 </v>
      </c>
      <c r="B47" s="2" t="str">
        <f t="shared" si="1"/>
        <v>I</v>
      </c>
      <c r="C47" s="73">
        <f t="shared" si="2"/>
        <v>47412.319000000003</v>
      </c>
      <c r="D47" t="str">
        <f t="shared" si="3"/>
        <v>vis</v>
      </c>
      <c r="E47">
        <f>VLOOKUP(C47,'A (old)'!C$21:E$973,3,FALSE)</f>
        <v>1913.0162701195147</v>
      </c>
      <c r="F47" s="2" t="s">
        <v>233</v>
      </c>
      <c r="G47" t="str">
        <f t="shared" si="4"/>
        <v>47412.319</v>
      </c>
      <c r="H47" s="73">
        <f t="shared" si="5"/>
        <v>1913</v>
      </c>
      <c r="I47" s="117" t="s">
        <v>395</v>
      </c>
      <c r="J47" s="118" t="s">
        <v>396</v>
      </c>
      <c r="K47" s="117">
        <v>1913</v>
      </c>
      <c r="L47" s="117" t="s">
        <v>397</v>
      </c>
      <c r="M47" s="118" t="s">
        <v>282</v>
      </c>
      <c r="N47" s="118"/>
      <c r="O47" s="119" t="s">
        <v>288</v>
      </c>
      <c r="P47" s="119" t="s">
        <v>398</v>
      </c>
    </row>
    <row r="48" spans="1:16" ht="12.75" customHeight="1" x14ac:dyDescent="0.2">
      <c r="A48" s="73" t="str">
        <f t="shared" si="0"/>
        <v> BBS 90 </v>
      </c>
      <c r="B48" s="2" t="str">
        <f t="shared" si="1"/>
        <v>I</v>
      </c>
      <c r="C48" s="73">
        <f t="shared" si="2"/>
        <v>47483.385000000002</v>
      </c>
      <c r="D48" t="str">
        <f t="shared" si="3"/>
        <v>vis</v>
      </c>
      <c r="E48">
        <f>VLOOKUP(C48,'A (old)'!C$21:E$973,3,FALSE)</f>
        <v>1975.0243526522315</v>
      </c>
      <c r="F48" s="2" t="s">
        <v>233</v>
      </c>
      <c r="G48" t="str">
        <f t="shared" si="4"/>
        <v>47483.385</v>
      </c>
      <c r="H48" s="73">
        <f t="shared" si="5"/>
        <v>1975</v>
      </c>
      <c r="I48" s="117" t="s">
        <v>399</v>
      </c>
      <c r="J48" s="118" t="s">
        <v>400</v>
      </c>
      <c r="K48" s="117">
        <v>1975</v>
      </c>
      <c r="L48" s="117" t="s">
        <v>401</v>
      </c>
      <c r="M48" s="118" t="s">
        <v>282</v>
      </c>
      <c r="N48" s="118"/>
      <c r="O48" s="119" t="s">
        <v>402</v>
      </c>
      <c r="P48" s="119" t="s">
        <v>403</v>
      </c>
    </row>
    <row r="49" spans="1:16" ht="12.75" customHeight="1" x14ac:dyDescent="0.2">
      <c r="A49" s="73" t="str">
        <f t="shared" si="0"/>
        <v> BBS 93 </v>
      </c>
      <c r="B49" s="2" t="str">
        <f t="shared" si="1"/>
        <v>I</v>
      </c>
      <c r="C49" s="73">
        <f t="shared" si="2"/>
        <v>47859.273000000001</v>
      </c>
      <c r="D49" t="str">
        <f t="shared" si="3"/>
        <v>vis</v>
      </c>
      <c r="E49">
        <f>VLOOKUP(C49,'A (old)'!C$21:E$973,3,FALSE)</f>
        <v>2303.0024874432443</v>
      </c>
      <c r="F49" s="2" t="s">
        <v>233</v>
      </c>
      <c r="G49" t="str">
        <f t="shared" si="4"/>
        <v>47859.273</v>
      </c>
      <c r="H49" s="73">
        <f t="shared" si="5"/>
        <v>2303</v>
      </c>
      <c r="I49" s="117" t="s">
        <v>404</v>
      </c>
      <c r="J49" s="118" t="s">
        <v>405</v>
      </c>
      <c r="K49" s="117">
        <v>2303</v>
      </c>
      <c r="L49" s="117" t="s">
        <v>406</v>
      </c>
      <c r="M49" s="118" t="s">
        <v>282</v>
      </c>
      <c r="N49" s="118"/>
      <c r="O49" s="119" t="s">
        <v>288</v>
      </c>
      <c r="P49" s="119" t="s">
        <v>407</v>
      </c>
    </row>
    <row r="50" spans="1:16" ht="12.75" customHeight="1" x14ac:dyDescent="0.2">
      <c r="A50" s="73" t="str">
        <f t="shared" si="0"/>
        <v> BRNO 31 </v>
      </c>
      <c r="B50" s="2" t="str">
        <f t="shared" si="1"/>
        <v>I</v>
      </c>
      <c r="C50" s="73">
        <f t="shared" si="2"/>
        <v>48088.482000000004</v>
      </c>
      <c r="D50" t="str">
        <f t="shared" si="3"/>
        <v>vis</v>
      </c>
      <c r="E50">
        <f>VLOOKUP(C50,'A (old)'!C$21:E$973,3,FALSE)</f>
        <v>2502.997007878359</v>
      </c>
      <c r="F50" s="2" t="s">
        <v>233</v>
      </c>
      <c r="G50" t="str">
        <f t="shared" si="4"/>
        <v>48088.482</v>
      </c>
      <c r="H50" s="73">
        <f t="shared" si="5"/>
        <v>2503</v>
      </c>
      <c r="I50" s="117" t="s">
        <v>408</v>
      </c>
      <c r="J50" s="118" t="s">
        <v>409</v>
      </c>
      <c r="K50" s="117">
        <v>2503</v>
      </c>
      <c r="L50" s="117" t="s">
        <v>410</v>
      </c>
      <c r="M50" s="118" t="s">
        <v>282</v>
      </c>
      <c r="N50" s="118"/>
      <c r="O50" s="119" t="s">
        <v>411</v>
      </c>
      <c r="P50" s="119" t="s">
        <v>412</v>
      </c>
    </row>
    <row r="51" spans="1:16" ht="12.75" customHeight="1" x14ac:dyDescent="0.2">
      <c r="A51" s="73" t="str">
        <f t="shared" si="0"/>
        <v> BRNO 31 </v>
      </c>
      <c r="B51" s="2" t="str">
        <f t="shared" si="1"/>
        <v>I</v>
      </c>
      <c r="C51" s="73">
        <f t="shared" si="2"/>
        <v>48127.436999999998</v>
      </c>
      <c r="D51" t="str">
        <f t="shared" si="3"/>
        <v>vis</v>
      </c>
      <c r="E51">
        <f>VLOOKUP(C51,'A (old)'!C$21:E$973,3,FALSE)</f>
        <v>2536.9868884831726</v>
      </c>
      <c r="F51" s="2" t="s">
        <v>233</v>
      </c>
      <c r="G51" t="str">
        <f t="shared" si="4"/>
        <v>48127.437</v>
      </c>
      <c r="H51" s="73">
        <f t="shared" si="5"/>
        <v>2537</v>
      </c>
      <c r="I51" s="117" t="s">
        <v>413</v>
      </c>
      <c r="J51" s="118" t="s">
        <v>414</v>
      </c>
      <c r="K51" s="117">
        <v>2537</v>
      </c>
      <c r="L51" s="117" t="s">
        <v>415</v>
      </c>
      <c r="M51" s="118" t="s">
        <v>282</v>
      </c>
      <c r="N51" s="118"/>
      <c r="O51" s="119" t="s">
        <v>416</v>
      </c>
      <c r="P51" s="119" t="s">
        <v>412</v>
      </c>
    </row>
    <row r="52" spans="1:16" ht="12.75" customHeight="1" x14ac:dyDescent="0.2">
      <c r="A52" s="73" t="str">
        <f t="shared" si="0"/>
        <v> BRNO 31 </v>
      </c>
      <c r="B52" s="2" t="str">
        <f t="shared" si="1"/>
        <v>I</v>
      </c>
      <c r="C52" s="73">
        <f t="shared" si="2"/>
        <v>48127.44</v>
      </c>
      <c r="D52" t="str">
        <f t="shared" si="3"/>
        <v>vis</v>
      </c>
      <c r="E52">
        <f>VLOOKUP(C52,'A (old)'!C$21:E$973,3,FALSE)</f>
        <v>2536.989506109715</v>
      </c>
      <c r="F52" s="2" t="s">
        <v>233</v>
      </c>
      <c r="G52" t="str">
        <f t="shared" si="4"/>
        <v>48127.440</v>
      </c>
      <c r="H52" s="73">
        <f t="shared" si="5"/>
        <v>2537</v>
      </c>
      <c r="I52" s="117" t="s">
        <v>417</v>
      </c>
      <c r="J52" s="118" t="s">
        <v>418</v>
      </c>
      <c r="K52" s="117">
        <v>2537</v>
      </c>
      <c r="L52" s="117" t="s">
        <v>419</v>
      </c>
      <c r="M52" s="118" t="s">
        <v>282</v>
      </c>
      <c r="N52" s="118"/>
      <c r="O52" s="119" t="s">
        <v>420</v>
      </c>
      <c r="P52" s="119" t="s">
        <v>412</v>
      </c>
    </row>
    <row r="53" spans="1:16" ht="12.75" customHeight="1" x14ac:dyDescent="0.2">
      <c r="A53" s="73" t="str">
        <f t="shared" si="0"/>
        <v> BRNO 31 </v>
      </c>
      <c r="B53" s="2" t="str">
        <f t="shared" si="1"/>
        <v>I</v>
      </c>
      <c r="C53" s="73">
        <f t="shared" si="2"/>
        <v>48127.440999999999</v>
      </c>
      <c r="D53" t="str">
        <f t="shared" si="3"/>
        <v>vis</v>
      </c>
      <c r="E53">
        <f>VLOOKUP(C53,'A (old)'!C$21:E$973,3,FALSE)</f>
        <v>2536.9903786518917</v>
      </c>
      <c r="F53" s="2" t="s">
        <v>233</v>
      </c>
      <c r="G53" t="str">
        <f t="shared" si="4"/>
        <v>48127.441</v>
      </c>
      <c r="H53" s="73">
        <f t="shared" si="5"/>
        <v>2537</v>
      </c>
      <c r="I53" s="117" t="s">
        <v>421</v>
      </c>
      <c r="J53" s="118" t="s">
        <v>422</v>
      </c>
      <c r="K53" s="117">
        <v>2537</v>
      </c>
      <c r="L53" s="117" t="s">
        <v>423</v>
      </c>
      <c r="M53" s="118" t="s">
        <v>282</v>
      </c>
      <c r="N53" s="118"/>
      <c r="O53" s="119" t="s">
        <v>424</v>
      </c>
      <c r="P53" s="119" t="s">
        <v>412</v>
      </c>
    </row>
    <row r="54" spans="1:16" ht="12.75" customHeight="1" x14ac:dyDescent="0.2">
      <c r="A54" s="73" t="str">
        <f t="shared" si="0"/>
        <v> BRNO 31 </v>
      </c>
      <c r="B54" s="2" t="str">
        <f t="shared" si="1"/>
        <v>I</v>
      </c>
      <c r="C54" s="73">
        <f t="shared" si="2"/>
        <v>48127.449000000001</v>
      </c>
      <c r="D54" t="str">
        <f t="shared" si="3"/>
        <v>vis</v>
      </c>
      <c r="E54">
        <f>VLOOKUP(C54,'A (old)'!C$21:E$973,3,FALSE)</f>
        <v>2536.9973589893293</v>
      </c>
      <c r="F54" s="2" t="s">
        <v>233</v>
      </c>
      <c r="G54" t="str">
        <f t="shared" si="4"/>
        <v>48127.449</v>
      </c>
      <c r="H54" s="73">
        <f t="shared" si="5"/>
        <v>2537</v>
      </c>
      <c r="I54" s="117" t="s">
        <v>425</v>
      </c>
      <c r="J54" s="118" t="s">
        <v>426</v>
      </c>
      <c r="K54" s="117">
        <v>2537</v>
      </c>
      <c r="L54" s="117" t="s">
        <v>410</v>
      </c>
      <c r="M54" s="118" t="s">
        <v>282</v>
      </c>
      <c r="N54" s="118"/>
      <c r="O54" s="119" t="s">
        <v>427</v>
      </c>
      <c r="P54" s="119" t="s">
        <v>412</v>
      </c>
    </row>
    <row r="55" spans="1:16" ht="12.75" customHeight="1" x14ac:dyDescent="0.2">
      <c r="A55" s="73" t="str">
        <f t="shared" si="0"/>
        <v> BRNO 31 </v>
      </c>
      <c r="B55" s="2" t="str">
        <f t="shared" si="1"/>
        <v>I</v>
      </c>
      <c r="C55" s="73">
        <f t="shared" si="2"/>
        <v>48127.45</v>
      </c>
      <c r="D55" t="str">
        <f t="shared" si="3"/>
        <v>vis</v>
      </c>
      <c r="E55">
        <f>VLOOKUP(C55,'A (old)'!C$21:E$973,3,FALSE)</f>
        <v>2536.998231531506</v>
      </c>
      <c r="F55" s="2" t="s">
        <v>233</v>
      </c>
      <c r="G55" t="str">
        <f t="shared" si="4"/>
        <v>48127.450</v>
      </c>
      <c r="H55" s="73">
        <f t="shared" si="5"/>
        <v>2537</v>
      </c>
      <c r="I55" s="117" t="s">
        <v>428</v>
      </c>
      <c r="J55" s="118" t="s">
        <v>429</v>
      </c>
      <c r="K55" s="117">
        <v>2537</v>
      </c>
      <c r="L55" s="117" t="s">
        <v>355</v>
      </c>
      <c r="M55" s="118" t="s">
        <v>282</v>
      </c>
      <c r="N55" s="118"/>
      <c r="O55" s="119" t="s">
        <v>430</v>
      </c>
      <c r="P55" s="119" t="s">
        <v>412</v>
      </c>
    </row>
    <row r="56" spans="1:16" ht="12.75" customHeight="1" x14ac:dyDescent="0.2">
      <c r="A56" s="73" t="str">
        <f t="shared" si="0"/>
        <v> BRNO 31 </v>
      </c>
      <c r="B56" s="2" t="str">
        <f t="shared" si="1"/>
        <v>I</v>
      </c>
      <c r="C56" s="73">
        <f t="shared" si="2"/>
        <v>48127.457000000002</v>
      </c>
      <c r="D56" t="str">
        <f t="shared" si="3"/>
        <v>vis</v>
      </c>
      <c r="E56">
        <f>VLOOKUP(C56,'A (old)'!C$21:E$973,3,FALSE)</f>
        <v>2537.0043393267674</v>
      </c>
      <c r="F56" s="2" t="s">
        <v>233</v>
      </c>
      <c r="G56" t="str">
        <f t="shared" si="4"/>
        <v>48127.457</v>
      </c>
      <c r="H56" s="73">
        <f t="shared" si="5"/>
        <v>2537</v>
      </c>
      <c r="I56" s="117" t="s">
        <v>431</v>
      </c>
      <c r="J56" s="118" t="s">
        <v>432</v>
      </c>
      <c r="K56" s="117">
        <v>2537</v>
      </c>
      <c r="L56" s="117" t="s">
        <v>433</v>
      </c>
      <c r="M56" s="118" t="s">
        <v>282</v>
      </c>
      <c r="N56" s="118"/>
      <c r="O56" s="119" t="s">
        <v>434</v>
      </c>
      <c r="P56" s="119" t="s">
        <v>412</v>
      </c>
    </row>
    <row r="57" spans="1:16" ht="12.75" customHeight="1" x14ac:dyDescent="0.2">
      <c r="A57" s="73" t="str">
        <f t="shared" si="0"/>
        <v> BRNO 31 </v>
      </c>
      <c r="B57" s="2" t="str">
        <f t="shared" si="1"/>
        <v>I</v>
      </c>
      <c r="C57" s="73">
        <f t="shared" si="2"/>
        <v>48127.462</v>
      </c>
      <c r="D57" t="str">
        <f t="shared" si="3"/>
        <v>vis</v>
      </c>
      <c r="E57">
        <f>VLOOKUP(C57,'A (old)'!C$21:E$973,3,FALSE)</f>
        <v>2537.0087020376627</v>
      </c>
      <c r="F57" s="2" t="s">
        <v>233</v>
      </c>
      <c r="G57" t="str">
        <f t="shared" si="4"/>
        <v>48127.462</v>
      </c>
      <c r="H57" s="73">
        <f t="shared" si="5"/>
        <v>2537</v>
      </c>
      <c r="I57" s="117" t="s">
        <v>435</v>
      </c>
      <c r="J57" s="118" t="s">
        <v>436</v>
      </c>
      <c r="K57" s="117">
        <v>2537</v>
      </c>
      <c r="L57" s="117" t="s">
        <v>437</v>
      </c>
      <c r="M57" s="118" t="s">
        <v>282</v>
      </c>
      <c r="N57" s="118"/>
      <c r="O57" s="119" t="s">
        <v>438</v>
      </c>
      <c r="P57" s="119" t="s">
        <v>412</v>
      </c>
    </row>
    <row r="58" spans="1:16" ht="12.75" customHeight="1" x14ac:dyDescent="0.2">
      <c r="A58" s="73" t="str">
        <f t="shared" si="0"/>
        <v> BRNO 31 </v>
      </c>
      <c r="B58" s="2" t="str">
        <f t="shared" si="1"/>
        <v>I</v>
      </c>
      <c r="C58" s="73">
        <f t="shared" si="2"/>
        <v>48480.434999999998</v>
      </c>
      <c r="D58" t="str">
        <f t="shared" si="3"/>
        <v>vis</v>
      </c>
      <c r="E58">
        <f>VLOOKUP(C58,'A (old)'!C$21:E$973,3,FALSE)</f>
        <v>2844.9925327840233</v>
      </c>
      <c r="F58" s="2" t="s">
        <v>233</v>
      </c>
      <c r="G58" t="str">
        <f t="shared" si="4"/>
        <v>48480.435</v>
      </c>
      <c r="H58" s="73">
        <f t="shared" si="5"/>
        <v>2845</v>
      </c>
      <c r="I58" s="117" t="s">
        <v>439</v>
      </c>
      <c r="J58" s="118" t="s">
        <v>440</v>
      </c>
      <c r="K58" s="117">
        <v>2845</v>
      </c>
      <c r="L58" s="117" t="s">
        <v>441</v>
      </c>
      <c r="M58" s="118" t="s">
        <v>282</v>
      </c>
      <c r="N58" s="118"/>
      <c r="O58" s="119" t="s">
        <v>411</v>
      </c>
      <c r="P58" s="119" t="s">
        <v>412</v>
      </c>
    </row>
    <row r="59" spans="1:16" ht="12.75" customHeight="1" x14ac:dyDescent="0.2">
      <c r="A59" s="73" t="str">
        <f t="shared" si="0"/>
        <v> BRNO 31 </v>
      </c>
      <c r="B59" s="2" t="str">
        <f t="shared" si="1"/>
        <v>I</v>
      </c>
      <c r="C59" s="73">
        <f t="shared" si="2"/>
        <v>48535.421000000002</v>
      </c>
      <c r="D59" t="str">
        <f t="shared" si="3"/>
        <v>vis</v>
      </c>
      <c r="E59">
        <f>VLOOKUP(C59,'A (old)'!C$21:E$973,3,FALSE)</f>
        <v>2892.9701370693961</v>
      </c>
      <c r="F59" s="2" t="s">
        <v>233</v>
      </c>
      <c r="G59" t="str">
        <f t="shared" si="4"/>
        <v>48535.421</v>
      </c>
      <c r="H59" s="73">
        <f t="shared" si="5"/>
        <v>2893</v>
      </c>
      <c r="I59" s="117" t="s">
        <v>442</v>
      </c>
      <c r="J59" s="118" t="s">
        <v>443</v>
      </c>
      <c r="K59" s="117">
        <v>2893</v>
      </c>
      <c r="L59" s="117" t="s">
        <v>386</v>
      </c>
      <c r="M59" s="118" t="s">
        <v>282</v>
      </c>
      <c r="N59" s="118"/>
      <c r="O59" s="119" t="s">
        <v>444</v>
      </c>
      <c r="P59" s="119" t="s">
        <v>412</v>
      </c>
    </row>
    <row r="60" spans="1:16" ht="12.75" customHeight="1" x14ac:dyDescent="0.2">
      <c r="A60" s="73" t="str">
        <f t="shared" si="0"/>
        <v> BRNO 31 </v>
      </c>
      <c r="B60" s="2" t="str">
        <f t="shared" si="1"/>
        <v>I</v>
      </c>
      <c r="C60" s="73">
        <f t="shared" si="2"/>
        <v>48535.432999999997</v>
      </c>
      <c r="D60" t="str">
        <f t="shared" si="3"/>
        <v>vis</v>
      </c>
      <c r="E60">
        <f>VLOOKUP(C60,'A (old)'!C$21:E$973,3,FALSE)</f>
        <v>2892.9806075755464</v>
      </c>
      <c r="F60" s="2" t="s">
        <v>233</v>
      </c>
      <c r="G60" t="str">
        <f t="shared" si="4"/>
        <v>48535.433</v>
      </c>
      <c r="H60" s="73">
        <f t="shared" si="5"/>
        <v>2893</v>
      </c>
      <c r="I60" s="117" t="s">
        <v>445</v>
      </c>
      <c r="J60" s="118" t="s">
        <v>446</v>
      </c>
      <c r="K60" s="117">
        <v>2893</v>
      </c>
      <c r="L60" s="117" t="s">
        <v>346</v>
      </c>
      <c r="M60" s="118" t="s">
        <v>282</v>
      </c>
      <c r="N60" s="118"/>
      <c r="O60" s="119" t="s">
        <v>447</v>
      </c>
      <c r="P60" s="119" t="s">
        <v>412</v>
      </c>
    </row>
    <row r="61" spans="1:16" ht="12.75" customHeight="1" x14ac:dyDescent="0.2">
      <c r="A61" s="73" t="str">
        <f t="shared" si="0"/>
        <v> BBS 99 </v>
      </c>
      <c r="B61" s="2" t="str">
        <f t="shared" si="1"/>
        <v>I</v>
      </c>
      <c r="C61" s="73">
        <f t="shared" si="2"/>
        <v>48620.251400000001</v>
      </c>
      <c r="D61" t="str">
        <f t="shared" si="3"/>
        <v>vis</v>
      </c>
      <c r="E61">
        <f>VLOOKUP(C61,'A (old)'!C$21:E$973,3,FALSE)</f>
        <v>2966.988239178469</v>
      </c>
      <c r="F61" s="2" t="s">
        <v>233</v>
      </c>
      <c r="G61" t="str">
        <f t="shared" si="4"/>
        <v>48620.2514</v>
      </c>
      <c r="H61" s="73">
        <f t="shared" si="5"/>
        <v>2967</v>
      </c>
      <c r="I61" s="117" t="s">
        <v>448</v>
      </c>
      <c r="J61" s="118" t="s">
        <v>449</v>
      </c>
      <c r="K61" s="117">
        <v>2967</v>
      </c>
      <c r="L61" s="117" t="s">
        <v>450</v>
      </c>
      <c r="M61" s="118" t="s">
        <v>263</v>
      </c>
      <c r="N61" s="118" t="s">
        <v>264</v>
      </c>
      <c r="O61" s="119" t="s">
        <v>451</v>
      </c>
      <c r="P61" s="119" t="s">
        <v>452</v>
      </c>
    </row>
    <row r="62" spans="1:16" ht="12.75" customHeight="1" x14ac:dyDescent="0.2">
      <c r="A62" s="73" t="str">
        <f t="shared" si="0"/>
        <v> BRNO 31 </v>
      </c>
      <c r="B62" s="2" t="str">
        <f t="shared" si="1"/>
        <v>I</v>
      </c>
      <c r="C62" s="73">
        <f t="shared" si="2"/>
        <v>48833.432000000001</v>
      </c>
      <c r="D62" t="str">
        <f t="shared" si="3"/>
        <v>vis</v>
      </c>
      <c r="E62">
        <f>VLOOKUP(C62,'A (old)'!C$21:E$973,3,FALSE)</f>
        <v>3152.9973045426973</v>
      </c>
      <c r="F62" s="2" t="s">
        <v>233</v>
      </c>
      <c r="G62" t="str">
        <f t="shared" si="4"/>
        <v>48833.432</v>
      </c>
      <c r="H62" s="73">
        <f t="shared" si="5"/>
        <v>3153</v>
      </c>
      <c r="I62" s="117" t="s">
        <v>453</v>
      </c>
      <c r="J62" s="118" t="s">
        <v>454</v>
      </c>
      <c r="K62" s="117">
        <v>3153</v>
      </c>
      <c r="L62" s="117" t="s">
        <v>410</v>
      </c>
      <c r="M62" s="118" t="s">
        <v>282</v>
      </c>
      <c r="N62" s="118"/>
      <c r="O62" s="119" t="s">
        <v>455</v>
      </c>
      <c r="P62" s="119" t="s">
        <v>412</v>
      </c>
    </row>
    <row r="63" spans="1:16" ht="12.75" customHeight="1" x14ac:dyDescent="0.2">
      <c r="A63" s="73" t="str">
        <f t="shared" si="0"/>
        <v> BBS 102 </v>
      </c>
      <c r="B63" s="2" t="str">
        <f t="shared" si="1"/>
        <v>I</v>
      </c>
      <c r="C63" s="73">
        <f t="shared" si="2"/>
        <v>48841.45</v>
      </c>
      <c r="D63" t="str">
        <f t="shared" si="3"/>
        <v>vis</v>
      </c>
      <c r="E63">
        <f>VLOOKUP(C63,'A (old)'!C$21:E$973,3,FALSE)</f>
        <v>3159.9933477384184</v>
      </c>
      <c r="F63" s="2" t="s">
        <v>233</v>
      </c>
      <c r="G63" t="str">
        <f t="shared" si="4"/>
        <v>48841.450</v>
      </c>
      <c r="H63" s="73">
        <f t="shared" si="5"/>
        <v>3160</v>
      </c>
      <c r="I63" s="117" t="s">
        <v>456</v>
      </c>
      <c r="J63" s="118" t="s">
        <v>457</v>
      </c>
      <c r="K63" s="117">
        <v>3160</v>
      </c>
      <c r="L63" s="117" t="s">
        <v>287</v>
      </c>
      <c r="M63" s="118" t="s">
        <v>282</v>
      </c>
      <c r="N63" s="118"/>
      <c r="O63" s="119" t="s">
        <v>288</v>
      </c>
      <c r="P63" s="119" t="s">
        <v>458</v>
      </c>
    </row>
    <row r="64" spans="1:16" ht="12.75" customHeight="1" x14ac:dyDescent="0.2">
      <c r="A64" s="73" t="str">
        <f t="shared" si="0"/>
        <v> BBS 102 </v>
      </c>
      <c r="B64" s="2" t="str">
        <f t="shared" si="1"/>
        <v>I</v>
      </c>
      <c r="C64" s="73">
        <f t="shared" si="2"/>
        <v>48872.394</v>
      </c>
      <c r="D64" t="str">
        <f t="shared" si="3"/>
        <v>vis</v>
      </c>
      <c r="E64">
        <f>VLOOKUP(C64,'A (old)'!C$21:E$973,3,FALSE)</f>
        <v>3186.9932929427723</v>
      </c>
      <c r="F64" s="2" t="s">
        <v>233</v>
      </c>
      <c r="G64" t="str">
        <f t="shared" si="4"/>
        <v>48872.394</v>
      </c>
      <c r="H64" s="73">
        <f t="shared" si="5"/>
        <v>3187</v>
      </c>
      <c r="I64" s="117" t="s">
        <v>459</v>
      </c>
      <c r="J64" s="118" t="s">
        <v>460</v>
      </c>
      <c r="K64" s="117">
        <v>3187</v>
      </c>
      <c r="L64" s="117" t="s">
        <v>287</v>
      </c>
      <c r="M64" s="118" t="s">
        <v>282</v>
      </c>
      <c r="N64" s="118"/>
      <c r="O64" s="119" t="s">
        <v>288</v>
      </c>
      <c r="P64" s="119" t="s">
        <v>458</v>
      </c>
    </row>
    <row r="65" spans="1:16" ht="12.75" customHeight="1" x14ac:dyDescent="0.2">
      <c r="A65" s="73" t="str">
        <f t="shared" si="0"/>
        <v> BBS 102 </v>
      </c>
      <c r="B65" s="2" t="str">
        <f t="shared" si="1"/>
        <v>I</v>
      </c>
      <c r="C65" s="73">
        <f t="shared" si="2"/>
        <v>48934.273999999998</v>
      </c>
      <c r="D65" t="str">
        <f t="shared" si="3"/>
        <v>vis</v>
      </c>
      <c r="E65">
        <f>VLOOKUP(C65,'A (old)'!C$21:E$973,3,FALSE)</f>
        <v>3240.9862030140357</v>
      </c>
      <c r="F65" s="2" t="s">
        <v>233</v>
      </c>
      <c r="G65" t="str">
        <f t="shared" si="4"/>
        <v>48934.274</v>
      </c>
      <c r="H65" s="73">
        <f t="shared" si="5"/>
        <v>3241</v>
      </c>
      <c r="I65" s="117" t="s">
        <v>461</v>
      </c>
      <c r="J65" s="118" t="s">
        <v>462</v>
      </c>
      <c r="K65" s="117">
        <v>3241</v>
      </c>
      <c r="L65" s="117" t="s">
        <v>351</v>
      </c>
      <c r="M65" s="118" t="s">
        <v>282</v>
      </c>
      <c r="N65" s="118"/>
      <c r="O65" s="119" t="s">
        <v>288</v>
      </c>
      <c r="P65" s="119" t="s">
        <v>458</v>
      </c>
    </row>
    <row r="66" spans="1:16" ht="12.75" customHeight="1" x14ac:dyDescent="0.2">
      <c r="A66" s="73" t="str">
        <f t="shared" si="0"/>
        <v> BRNO 31 </v>
      </c>
      <c r="B66" s="2" t="str">
        <f t="shared" si="1"/>
        <v>I</v>
      </c>
      <c r="C66" s="73">
        <f t="shared" si="2"/>
        <v>49218.498</v>
      </c>
      <c r="D66" t="str">
        <f t="shared" si="3"/>
        <v>vis</v>
      </c>
      <c r="E66">
        <f>VLOOKUP(C66,'A (old)'!C$21:E$973,3,FALSE)</f>
        <v>3488.983631457726</v>
      </c>
      <c r="F66" s="2" t="s">
        <v>233</v>
      </c>
      <c r="G66" t="str">
        <f t="shared" si="4"/>
        <v>49218.498</v>
      </c>
      <c r="H66" s="73">
        <f t="shared" si="5"/>
        <v>3489</v>
      </c>
      <c r="I66" s="117" t="s">
        <v>463</v>
      </c>
      <c r="J66" s="118" t="s">
        <v>464</v>
      </c>
      <c r="K66" s="117">
        <v>3489</v>
      </c>
      <c r="L66" s="117" t="s">
        <v>391</v>
      </c>
      <c r="M66" s="118" t="s">
        <v>282</v>
      </c>
      <c r="N66" s="118"/>
      <c r="O66" s="119" t="s">
        <v>465</v>
      </c>
      <c r="P66" s="119" t="s">
        <v>412</v>
      </c>
    </row>
    <row r="67" spans="1:16" ht="12.75" customHeight="1" x14ac:dyDescent="0.2">
      <c r="A67" s="73" t="str">
        <f t="shared" si="0"/>
        <v> BRNO 31 </v>
      </c>
      <c r="B67" s="2" t="str">
        <f t="shared" si="1"/>
        <v>I</v>
      </c>
      <c r="C67" s="73">
        <f t="shared" si="2"/>
        <v>49218.504999999997</v>
      </c>
      <c r="D67" t="str">
        <f t="shared" si="3"/>
        <v>vis</v>
      </c>
      <c r="E67">
        <f>VLOOKUP(C67,'A (old)'!C$21:E$973,3,FALSE)</f>
        <v>3488.9897392529811</v>
      </c>
      <c r="F67" s="2" t="s">
        <v>233</v>
      </c>
      <c r="G67" t="str">
        <f t="shared" si="4"/>
        <v>49218.505</v>
      </c>
      <c r="H67" s="73">
        <f t="shared" si="5"/>
        <v>3489</v>
      </c>
      <c r="I67" s="117" t="s">
        <v>466</v>
      </c>
      <c r="J67" s="118" t="s">
        <v>467</v>
      </c>
      <c r="K67" s="117">
        <v>3489</v>
      </c>
      <c r="L67" s="117" t="s">
        <v>419</v>
      </c>
      <c r="M67" s="118" t="s">
        <v>282</v>
      </c>
      <c r="N67" s="118"/>
      <c r="O67" s="119" t="s">
        <v>468</v>
      </c>
      <c r="P67" s="119" t="s">
        <v>412</v>
      </c>
    </row>
    <row r="68" spans="1:16" ht="12.75" customHeight="1" x14ac:dyDescent="0.2">
      <c r="A68" s="73" t="str">
        <f t="shared" si="0"/>
        <v> BRNO 31 </v>
      </c>
      <c r="B68" s="2" t="str">
        <f t="shared" si="1"/>
        <v>I</v>
      </c>
      <c r="C68" s="73">
        <f t="shared" si="2"/>
        <v>49218.512000000002</v>
      </c>
      <c r="D68" t="str">
        <f t="shared" si="3"/>
        <v>vis</v>
      </c>
      <c r="E68">
        <f>VLOOKUP(C68,'A (old)'!C$21:E$973,3,FALSE)</f>
        <v>3488.995847048242</v>
      </c>
      <c r="F68" s="2" t="s">
        <v>233</v>
      </c>
      <c r="G68" t="str">
        <f t="shared" si="4"/>
        <v>49218.512</v>
      </c>
      <c r="H68" s="73">
        <f t="shared" si="5"/>
        <v>3489</v>
      </c>
      <c r="I68" s="117" t="s">
        <v>469</v>
      </c>
      <c r="J68" s="118" t="s">
        <v>470</v>
      </c>
      <c r="K68" s="117">
        <v>3489</v>
      </c>
      <c r="L68" s="117" t="s">
        <v>471</v>
      </c>
      <c r="M68" s="118" t="s">
        <v>282</v>
      </c>
      <c r="N68" s="118"/>
      <c r="O68" s="119" t="s">
        <v>472</v>
      </c>
      <c r="P68" s="119" t="s">
        <v>412</v>
      </c>
    </row>
    <row r="69" spans="1:16" ht="12.75" customHeight="1" x14ac:dyDescent="0.2">
      <c r="A69" s="73" t="str">
        <f t="shared" si="0"/>
        <v> BRNO 31 </v>
      </c>
      <c r="B69" s="2" t="str">
        <f t="shared" si="1"/>
        <v>I</v>
      </c>
      <c r="C69" s="73">
        <f t="shared" si="2"/>
        <v>49555.461000000003</v>
      </c>
      <c r="D69" t="str">
        <f t="shared" si="3"/>
        <v>vis</v>
      </c>
      <c r="E69">
        <f>VLOOKUP(C69,'A (old)'!C$21:E$973,3,FALSE)</f>
        <v>3782.9980619093112</v>
      </c>
      <c r="F69" s="2" t="s">
        <v>233</v>
      </c>
      <c r="G69" t="str">
        <f t="shared" si="4"/>
        <v>49555.461</v>
      </c>
      <c r="H69" s="73">
        <f t="shared" si="5"/>
        <v>3783</v>
      </c>
      <c r="I69" s="117" t="s">
        <v>473</v>
      </c>
      <c r="J69" s="118" t="s">
        <v>474</v>
      </c>
      <c r="K69" s="117">
        <v>3783</v>
      </c>
      <c r="L69" s="117" t="s">
        <v>355</v>
      </c>
      <c r="M69" s="118" t="s">
        <v>282</v>
      </c>
      <c r="N69" s="118"/>
      <c r="O69" s="119" t="s">
        <v>475</v>
      </c>
      <c r="P69" s="119" t="s">
        <v>412</v>
      </c>
    </row>
    <row r="70" spans="1:16" ht="12.75" customHeight="1" x14ac:dyDescent="0.2">
      <c r="A70" s="73" t="str">
        <f t="shared" si="0"/>
        <v> BRNO 31 </v>
      </c>
      <c r="B70" s="2" t="str">
        <f t="shared" si="1"/>
        <v>I</v>
      </c>
      <c r="C70" s="73">
        <f t="shared" si="2"/>
        <v>49555.470999999998</v>
      </c>
      <c r="D70" t="str">
        <f t="shared" si="3"/>
        <v>vis</v>
      </c>
      <c r="E70">
        <f>VLOOKUP(C70,'A (old)'!C$21:E$973,3,FALSE)</f>
        <v>3783.0067873311023</v>
      </c>
      <c r="F70" s="2" t="s">
        <v>233</v>
      </c>
      <c r="G70" t="str">
        <f t="shared" si="4"/>
        <v>49555.471</v>
      </c>
      <c r="H70" s="73">
        <f t="shared" si="5"/>
        <v>3783</v>
      </c>
      <c r="I70" s="117" t="s">
        <v>476</v>
      </c>
      <c r="J70" s="118" t="s">
        <v>477</v>
      </c>
      <c r="K70" s="117">
        <v>3783</v>
      </c>
      <c r="L70" s="117" t="s">
        <v>478</v>
      </c>
      <c r="M70" s="118" t="s">
        <v>282</v>
      </c>
      <c r="N70" s="118"/>
      <c r="O70" s="119" t="s">
        <v>479</v>
      </c>
      <c r="P70" s="119" t="s">
        <v>412</v>
      </c>
    </row>
    <row r="71" spans="1:16" ht="12.75" customHeight="1" x14ac:dyDescent="0.2">
      <c r="A71" s="73" t="str">
        <f t="shared" si="0"/>
        <v>BAVM 79 </v>
      </c>
      <c r="B71" s="2" t="str">
        <f t="shared" si="1"/>
        <v>I</v>
      </c>
      <c r="C71" s="73">
        <f t="shared" si="2"/>
        <v>49571.491000000002</v>
      </c>
      <c r="D71" t="str">
        <f t="shared" si="3"/>
        <v>vis</v>
      </c>
      <c r="E71">
        <f>VLOOKUP(C71,'A (old)'!C$21:E$973,3,FALSE)</f>
        <v>3796.9849130476809</v>
      </c>
      <c r="F71" s="2" t="s">
        <v>233</v>
      </c>
      <c r="G71" t="str">
        <f t="shared" si="4"/>
        <v>49571.491</v>
      </c>
      <c r="H71" s="73">
        <f t="shared" si="5"/>
        <v>3797</v>
      </c>
      <c r="I71" s="117" t="s">
        <v>480</v>
      </c>
      <c r="J71" s="118" t="s">
        <v>481</v>
      </c>
      <c r="K71" s="117">
        <v>3797</v>
      </c>
      <c r="L71" s="117" t="s">
        <v>482</v>
      </c>
      <c r="M71" s="118" t="s">
        <v>282</v>
      </c>
      <c r="N71" s="118"/>
      <c r="O71" s="119" t="s">
        <v>483</v>
      </c>
      <c r="P71" s="120" t="s">
        <v>484</v>
      </c>
    </row>
    <row r="72" spans="1:16" ht="12.75" customHeight="1" x14ac:dyDescent="0.2">
      <c r="A72" s="73" t="str">
        <f t="shared" si="0"/>
        <v>OEJV 0060 </v>
      </c>
      <c r="B72" s="2" t="str">
        <f t="shared" si="1"/>
        <v>I</v>
      </c>
      <c r="C72" s="73">
        <f t="shared" si="2"/>
        <v>49618.497000000003</v>
      </c>
      <c r="D72" t="str">
        <f t="shared" si="3"/>
        <v>vis</v>
      </c>
      <c r="E72">
        <f>VLOOKUP(C72,'A (old)'!C$21:E$973,3,FALSE)</f>
        <v>3837.9996307401502</v>
      </c>
      <c r="F72" s="2" t="s">
        <v>233</v>
      </c>
      <c r="G72" t="str">
        <f t="shared" si="4"/>
        <v>49618.497</v>
      </c>
      <c r="H72" s="73">
        <f t="shared" si="5"/>
        <v>3838</v>
      </c>
      <c r="I72" s="117" t="s">
        <v>485</v>
      </c>
      <c r="J72" s="118" t="s">
        <v>486</v>
      </c>
      <c r="K72" s="117">
        <v>3838</v>
      </c>
      <c r="L72" s="117" t="s">
        <v>487</v>
      </c>
      <c r="M72" s="118" t="s">
        <v>282</v>
      </c>
      <c r="N72" s="118"/>
      <c r="O72" s="119" t="s">
        <v>488</v>
      </c>
      <c r="P72" s="120" t="s">
        <v>489</v>
      </c>
    </row>
    <row r="73" spans="1:16" ht="12.75" customHeight="1" x14ac:dyDescent="0.2">
      <c r="A73" s="73" t="str">
        <f t="shared" si="0"/>
        <v>OEJV 0060 </v>
      </c>
      <c r="B73" s="2" t="str">
        <f t="shared" si="1"/>
        <v>I</v>
      </c>
      <c r="C73" s="73">
        <f t="shared" si="2"/>
        <v>49625.368999999999</v>
      </c>
      <c r="D73" t="str">
        <f t="shared" si="3"/>
        <v>vis</v>
      </c>
      <c r="E73">
        <f>VLOOKUP(C73,'A (old)'!C$21:E$973,3,FALSE)</f>
        <v>3843.9957405980931</v>
      </c>
      <c r="F73" s="2" t="s">
        <v>233</v>
      </c>
      <c r="G73" t="str">
        <f t="shared" si="4"/>
        <v>49625.369</v>
      </c>
      <c r="H73" s="73">
        <f t="shared" si="5"/>
        <v>3844</v>
      </c>
      <c r="I73" s="117" t="s">
        <v>490</v>
      </c>
      <c r="J73" s="118" t="s">
        <v>491</v>
      </c>
      <c r="K73" s="117">
        <v>3844</v>
      </c>
      <c r="L73" s="117" t="s">
        <v>471</v>
      </c>
      <c r="M73" s="118" t="s">
        <v>282</v>
      </c>
      <c r="N73" s="118"/>
      <c r="O73" s="119" t="s">
        <v>488</v>
      </c>
      <c r="P73" s="120" t="s">
        <v>489</v>
      </c>
    </row>
    <row r="74" spans="1:16" ht="12.75" customHeight="1" x14ac:dyDescent="0.2">
      <c r="A74" s="73" t="str">
        <f t="shared" si="0"/>
        <v>OEJV 0060 </v>
      </c>
      <c r="B74" s="2" t="str">
        <f t="shared" si="1"/>
        <v>I</v>
      </c>
      <c r="C74" s="73">
        <f t="shared" si="2"/>
        <v>49679.23</v>
      </c>
      <c r="D74" t="str">
        <f t="shared" si="3"/>
        <v>vis</v>
      </c>
      <c r="E74">
        <f>VLOOKUP(C74,'A (old)'!C$21:E$973,3,FALSE)</f>
        <v>3890.9917349314592</v>
      </c>
      <c r="F74" s="2" t="s">
        <v>233</v>
      </c>
      <c r="G74" t="str">
        <f t="shared" si="4"/>
        <v>49679.230</v>
      </c>
      <c r="H74" s="73">
        <f t="shared" si="5"/>
        <v>3891</v>
      </c>
      <c r="I74" s="117" t="s">
        <v>492</v>
      </c>
      <c r="J74" s="118" t="s">
        <v>493</v>
      </c>
      <c r="K74" s="117">
        <v>3891</v>
      </c>
      <c r="L74" s="117" t="s">
        <v>441</v>
      </c>
      <c r="M74" s="118" t="s">
        <v>282</v>
      </c>
      <c r="N74" s="118"/>
      <c r="O74" s="119" t="s">
        <v>488</v>
      </c>
      <c r="P74" s="120" t="s">
        <v>489</v>
      </c>
    </row>
    <row r="75" spans="1:16" ht="12.75" customHeight="1" x14ac:dyDescent="0.2">
      <c r="A75" s="73" t="str">
        <f t="shared" ref="A75:A138" si="6">P75</f>
        <v>OEJV 0060 </v>
      </c>
      <c r="B75" s="2" t="str">
        <f t="shared" ref="B75:B138" si="7">IF(H75=INT(H75),"I","II")</f>
        <v>I</v>
      </c>
      <c r="C75" s="73">
        <f t="shared" ref="C75:C138" si="8">1*G75</f>
        <v>49932.514000000003</v>
      </c>
      <c r="D75" t="str">
        <f t="shared" ref="D75:D138" si="9">VLOOKUP(F75,I$1:J$5,2,FALSE)</f>
        <v>vis</v>
      </c>
      <c r="E75">
        <f>VLOOKUP(C75,'A (old)'!C$21:E$973,3,FALSE)</f>
        <v>4111.9927083395141</v>
      </c>
      <c r="F75" s="2" t="s">
        <v>233</v>
      </c>
      <c r="G75" t="str">
        <f t="shared" ref="G75:G138" si="10">MID(I75,3,LEN(I75)-3)</f>
        <v>49932.514</v>
      </c>
      <c r="H75" s="73">
        <f t="shared" ref="H75:H138" si="11">1*K75</f>
        <v>4112</v>
      </c>
      <c r="I75" s="117" t="s">
        <v>494</v>
      </c>
      <c r="J75" s="118" t="s">
        <v>495</v>
      </c>
      <c r="K75" s="117">
        <v>4112</v>
      </c>
      <c r="L75" s="117" t="s">
        <v>287</v>
      </c>
      <c r="M75" s="118" t="s">
        <v>282</v>
      </c>
      <c r="N75" s="118"/>
      <c r="O75" s="119" t="s">
        <v>488</v>
      </c>
      <c r="P75" s="120" t="s">
        <v>489</v>
      </c>
    </row>
    <row r="76" spans="1:16" ht="12.75" customHeight="1" x14ac:dyDescent="0.2">
      <c r="A76" s="73" t="str">
        <f t="shared" si="6"/>
        <v>OEJV 0060 </v>
      </c>
      <c r="B76" s="2" t="str">
        <f t="shared" si="7"/>
        <v>I</v>
      </c>
      <c r="C76" s="73">
        <f t="shared" si="8"/>
        <v>49978.356</v>
      </c>
      <c r="D76" t="str">
        <f t="shared" si="9"/>
        <v>vis</v>
      </c>
      <c r="E76">
        <f>VLOOKUP(C76,'A (old)'!C$21:E$973,3,FALSE)</f>
        <v>4151.9917869349702</v>
      </c>
      <c r="F76" s="2" t="s">
        <v>233</v>
      </c>
      <c r="G76" t="str">
        <f t="shared" si="10"/>
        <v>49978.356</v>
      </c>
      <c r="H76" s="73">
        <f t="shared" si="11"/>
        <v>4152</v>
      </c>
      <c r="I76" s="117" t="s">
        <v>496</v>
      </c>
      <c r="J76" s="118" t="s">
        <v>497</v>
      </c>
      <c r="K76" s="117">
        <v>4152</v>
      </c>
      <c r="L76" s="117" t="s">
        <v>441</v>
      </c>
      <c r="M76" s="118" t="s">
        <v>282</v>
      </c>
      <c r="N76" s="118"/>
      <c r="O76" s="119" t="s">
        <v>488</v>
      </c>
      <c r="P76" s="120" t="s">
        <v>489</v>
      </c>
    </row>
    <row r="77" spans="1:16" ht="12.75" customHeight="1" x14ac:dyDescent="0.2">
      <c r="A77" s="73" t="str">
        <f t="shared" si="6"/>
        <v>BAVM 93 </v>
      </c>
      <c r="B77" s="2" t="str">
        <f t="shared" si="7"/>
        <v>I</v>
      </c>
      <c r="C77" s="73">
        <f t="shared" si="8"/>
        <v>49978.36</v>
      </c>
      <c r="D77" t="str">
        <f t="shared" si="9"/>
        <v>vis</v>
      </c>
      <c r="E77">
        <f>VLOOKUP(C77,'A (old)'!C$21:E$973,3,FALSE)</f>
        <v>4151.9952771036887</v>
      </c>
      <c r="F77" s="2" t="s">
        <v>233</v>
      </c>
      <c r="G77" t="str">
        <f t="shared" si="10"/>
        <v>49978.360</v>
      </c>
      <c r="H77" s="73">
        <f t="shared" si="11"/>
        <v>4152</v>
      </c>
      <c r="I77" s="117" t="s">
        <v>498</v>
      </c>
      <c r="J77" s="118" t="s">
        <v>499</v>
      </c>
      <c r="K77" s="117">
        <v>4152</v>
      </c>
      <c r="L77" s="117" t="s">
        <v>471</v>
      </c>
      <c r="M77" s="118" t="s">
        <v>282</v>
      </c>
      <c r="N77" s="118"/>
      <c r="O77" s="119" t="s">
        <v>500</v>
      </c>
      <c r="P77" s="120" t="s">
        <v>501</v>
      </c>
    </row>
    <row r="78" spans="1:16" ht="12.75" customHeight="1" x14ac:dyDescent="0.2">
      <c r="A78" s="73" t="str">
        <f t="shared" si="6"/>
        <v>OEJV 0060 </v>
      </c>
      <c r="B78" s="2" t="str">
        <f t="shared" si="7"/>
        <v>I</v>
      </c>
      <c r="C78" s="73">
        <f t="shared" si="8"/>
        <v>50017.328999999998</v>
      </c>
      <c r="D78" t="str">
        <f t="shared" si="9"/>
        <v>vis</v>
      </c>
      <c r="E78">
        <f>VLOOKUP(C78,'A (old)'!C$21:E$973,3,FALSE)</f>
        <v>4185.9973732990184</v>
      </c>
      <c r="F78" s="2" t="s">
        <v>233</v>
      </c>
      <c r="G78" t="str">
        <f t="shared" si="10"/>
        <v>50017.329</v>
      </c>
      <c r="H78" s="73">
        <f t="shared" si="11"/>
        <v>4186</v>
      </c>
      <c r="I78" s="117" t="s">
        <v>502</v>
      </c>
      <c r="J78" s="118" t="s">
        <v>503</v>
      </c>
      <c r="K78" s="117">
        <v>4186</v>
      </c>
      <c r="L78" s="117" t="s">
        <v>410</v>
      </c>
      <c r="M78" s="118" t="s">
        <v>282</v>
      </c>
      <c r="N78" s="118"/>
      <c r="O78" s="119" t="s">
        <v>488</v>
      </c>
      <c r="P78" s="120" t="s">
        <v>489</v>
      </c>
    </row>
    <row r="79" spans="1:16" ht="12.75" customHeight="1" x14ac:dyDescent="0.2">
      <c r="A79" s="73" t="str">
        <f t="shared" si="6"/>
        <v>BAVM 113 </v>
      </c>
      <c r="B79" s="2" t="str">
        <f t="shared" si="7"/>
        <v>I</v>
      </c>
      <c r="C79" s="73">
        <f t="shared" si="8"/>
        <v>50700.392999999996</v>
      </c>
      <c r="D79" t="str">
        <f t="shared" si="9"/>
        <v>vis</v>
      </c>
      <c r="E79">
        <f>VLOOKUP(C79,'A (old)'!C$21:E$973,3,FALSE)</f>
        <v>4781.9995246390154</v>
      </c>
      <c r="F79" s="2" t="s">
        <v>233</v>
      </c>
      <c r="G79" t="str">
        <f t="shared" si="10"/>
        <v>50700.393</v>
      </c>
      <c r="H79" s="73">
        <f t="shared" si="11"/>
        <v>4782</v>
      </c>
      <c r="I79" s="117" t="s">
        <v>504</v>
      </c>
      <c r="J79" s="118" t="s">
        <v>505</v>
      </c>
      <c r="K79" s="117">
        <v>4782</v>
      </c>
      <c r="L79" s="117" t="s">
        <v>320</v>
      </c>
      <c r="M79" s="118" t="s">
        <v>282</v>
      </c>
      <c r="N79" s="118"/>
      <c r="O79" s="119" t="s">
        <v>506</v>
      </c>
      <c r="P79" s="120" t="s">
        <v>507</v>
      </c>
    </row>
    <row r="80" spans="1:16" ht="12.75" customHeight="1" x14ac:dyDescent="0.2">
      <c r="A80" s="73" t="str">
        <f t="shared" si="6"/>
        <v>BAVM 113 </v>
      </c>
      <c r="B80" s="2" t="str">
        <f t="shared" si="7"/>
        <v>I</v>
      </c>
      <c r="C80" s="73">
        <f t="shared" si="8"/>
        <v>50716.413</v>
      </c>
      <c r="D80" t="str">
        <f t="shared" si="9"/>
        <v>vis</v>
      </c>
      <c r="E80">
        <f>VLOOKUP(C80,'A (old)'!C$21:E$973,3,FALSE)</f>
        <v>4795.9776503555941</v>
      </c>
      <c r="F80" s="2" t="s">
        <v>233</v>
      </c>
      <c r="G80" t="str">
        <f t="shared" si="10"/>
        <v>50716.413</v>
      </c>
      <c r="H80" s="73">
        <f t="shared" si="11"/>
        <v>4796</v>
      </c>
      <c r="I80" s="117" t="s">
        <v>508</v>
      </c>
      <c r="J80" s="118" t="s">
        <v>509</v>
      </c>
      <c r="K80" s="117">
        <v>4796</v>
      </c>
      <c r="L80" s="117" t="s">
        <v>510</v>
      </c>
      <c r="M80" s="118" t="s">
        <v>282</v>
      </c>
      <c r="N80" s="118"/>
      <c r="O80" s="119" t="s">
        <v>511</v>
      </c>
      <c r="P80" s="120" t="s">
        <v>507</v>
      </c>
    </row>
    <row r="81" spans="1:16" ht="12.75" customHeight="1" x14ac:dyDescent="0.2">
      <c r="A81" s="73" t="str">
        <f t="shared" si="6"/>
        <v>BAVM 111 </v>
      </c>
      <c r="B81" s="2" t="str">
        <f t="shared" si="7"/>
        <v>I</v>
      </c>
      <c r="C81" s="73">
        <f t="shared" si="8"/>
        <v>50716.441800000001</v>
      </c>
      <c r="D81" t="str">
        <f t="shared" si="9"/>
        <v>vis</v>
      </c>
      <c r="E81">
        <f>VLOOKUP(C81,'A (old)'!C$21:E$973,3,FALSE)</f>
        <v>4796.0027795703654</v>
      </c>
      <c r="F81" s="2" t="s">
        <v>233</v>
      </c>
      <c r="G81" t="str">
        <f t="shared" si="10"/>
        <v>50716.4418</v>
      </c>
      <c r="H81" s="73">
        <f t="shared" si="11"/>
        <v>4796</v>
      </c>
      <c r="I81" s="117" t="s">
        <v>512</v>
      </c>
      <c r="J81" s="118" t="s">
        <v>513</v>
      </c>
      <c r="K81" s="117">
        <v>4796</v>
      </c>
      <c r="L81" s="117" t="s">
        <v>514</v>
      </c>
      <c r="M81" s="118" t="s">
        <v>263</v>
      </c>
      <c r="N81" s="118" t="s">
        <v>515</v>
      </c>
      <c r="O81" s="119" t="s">
        <v>516</v>
      </c>
      <c r="P81" s="120" t="s">
        <v>517</v>
      </c>
    </row>
    <row r="82" spans="1:16" ht="12.75" customHeight="1" x14ac:dyDescent="0.2">
      <c r="A82" s="73" t="str">
        <f t="shared" si="6"/>
        <v>BAVM 118 </v>
      </c>
      <c r="B82" s="2" t="str">
        <f t="shared" si="7"/>
        <v>I</v>
      </c>
      <c r="C82" s="73">
        <f t="shared" si="8"/>
        <v>51077.457999999999</v>
      </c>
      <c r="D82" t="str">
        <f t="shared" si="9"/>
        <v>vis</v>
      </c>
      <c r="E82">
        <f>VLOOKUP(C82,'A (old)'!C$21:E$973,3,FALSE)</f>
        <v>5111.004641575375</v>
      </c>
      <c r="F82" s="2" t="s">
        <v>233</v>
      </c>
      <c r="G82" t="str">
        <f t="shared" si="10"/>
        <v>51077.4580</v>
      </c>
      <c r="H82" s="73">
        <f t="shared" si="11"/>
        <v>5111</v>
      </c>
      <c r="I82" s="117" t="s">
        <v>518</v>
      </c>
      <c r="J82" s="118" t="s">
        <v>519</v>
      </c>
      <c r="K82" s="117">
        <v>5111</v>
      </c>
      <c r="L82" s="117" t="s">
        <v>520</v>
      </c>
      <c r="M82" s="118" t="s">
        <v>263</v>
      </c>
      <c r="N82" s="118" t="s">
        <v>515</v>
      </c>
      <c r="O82" s="119" t="s">
        <v>516</v>
      </c>
      <c r="P82" s="120" t="s">
        <v>521</v>
      </c>
    </row>
    <row r="83" spans="1:16" ht="12.75" customHeight="1" x14ac:dyDescent="0.2">
      <c r="A83" s="73" t="str">
        <f t="shared" si="6"/>
        <v>BAVM 133 </v>
      </c>
      <c r="B83" s="2" t="str">
        <f t="shared" si="7"/>
        <v>I</v>
      </c>
      <c r="C83" s="73">
        <f t="shared" si="8"/>
        <v>51469.417999999998</v>
      </c>
      <c r="D83" t="str">
        <f t="shared" si="9"/>
        <v>vis</v>
      </c>
      <c r="E83">
        <f>VLOOKUP(C83,'A (old)'!C$21:E$973,3,FALSE)</f>
        <v>5453.0062742763002</v>
      </c>
      <c r="F83" s="2" t="s">
        <v>233</v>
      </c>
      <c r="G83" t="str">
        <f t="shared" si="10"/>
        <v>51469.418</v>
      </c>
      <c r="H83" s="73">
        <f t="shared" si="11"/>
        <v>5453</v>
      </c>
      <c r="I83" s="117" t="s">
        <v>522</v>
      </c>
      <c r="J83" s="118" t="s">
        <v>523</v>
      </c>
      <c r="K83" s="117">
        <v>5453</v>
      </c>
      <c r="L83" s="117" t="s">
        <v>524</v>
      </c>
      <c r="M83" s="118" t="s">
        <v>263</v>
      </c>
      <c r="N83" s="118" t="s">
        <v>515</v>
      </c>
      <c r="O83" s="119" t="s">
        <v>511</v>
      </c>
      <c r="P83" s="120" t="s">
        <v>525</v>
      </c>
    </row>
    <row r="84" spans="1:16" ht="12.75" customHeight="1" x14ac:dyDescent="0.2">
      <c r="A84" s="73" t="str">
        <f t="shared" si="6"/>
        <v> JAAVSO 40;975 </v>
      </c>
      <c r="B84" s="2" t="str">
        <f t="shared" si="7"/>
        <v>I</v>
      </c>
      <c r="C84" s="73">
        <f t="shared" si="8"/>
        <v>52270.526100000003</v>
      </c>
      <c r="D84" t="str">
        <f t="shared" si="9"/>
        <v>vis</v>
      </c>
      <c r="E84">
        <f>VLOOKUP(C84,'A (old)'!C$21:E$973,3,FALSE)</f>
        <v>6152.0068819146791</v>
      </c>
      <c r="F84" s="2" t="s">
        <v>233</v>
      </c>
      <c r="G84" t="str">
        <f t="shared" si="10"/>
        <v>52270.5261</v>
      </c>
      <c r="H84" s="73">
        <f t="shared" si="11"/>
        <v>6152</v>
      </c>
      <c r="I84" s="117" t="s">
        <v>526</v>
      </c>
      <c r="J84" s="118" t="s">
        <v>527</v>
      </c>
      <c r="K84" s="117">
        <v>6152</v>
      </c>
      <c r="L84" s="117" t="s">
        <v>528</v>
      </c>
      <c r="M84" s="118" t="s">
        <v>529</v>
      </c>
      <c r="N84" s="118" t="s">
        <v>233</v>
      </c>
      <c r="O84" s="119" t="s">
        <v>530</v>
      </c>
      <c r="P84" s="119" t="s">
        <v>531</v>
      </c>
    </row>
    <row r="85" spans="1:16" ht="12.75" customHeight="1" x14ac:dyDescent="0.2">
      <c r="A85" s="73" t="str">
        <f t="shared" si="6"/>
        <v>BAVM 152 </v>
      </c>
      <c r="B85" s="2" t="str">
        <f t="shared" si="7"/>
        <v>I</v>
      </c>
      <c r="C85" s="73">
        <f t="shared" si="8"/>
        <v>52276.263099999996</v>
      </c>
      <c r="D85" t="str">
        <f t="shared" si="9"/>
        <v>vis</v>
      </c>
      <c r="E85">
        <f>VLOOKUP(C85,'A (old)'!C$21:E$973,3,FALSE)</f>
        <v>6157.0126563988179</v>
      </c>
      <c r="F85" s="2" t="s">
        <v>233</v>
      </c>
      <c r="G85" t="str">
        <f t="shared" si="10"/>
        <v>52276.2631</v>
      </c>
      <c r="H85" s="73">
        <f t="shared" si="11"/>
        <v>6157</v>
      </c>
      <c r="I85" s="117" t="s">
        <v>532</v>
      </c>
      <c r="J85" s="118" t="s">
        <v>533</v>
      </c>
      <c r="K85" s="117">
        <v>6157</v>
      </c>
      <c r="L85" s="117" t="s">
        <v>534</v>
      </c>
      <c r="M85" s="118" t="s">
        <v>263</v>
      </c>
      <c r="N85" s="118" t="s">
        <v>535</v>
      </c>
      <c r="O85" s="119" t="s">
        <v>511</v>
      </c>
      <c r="P85" s="120" t="s">
        <v>536</v>
      </c>
    </row>
    <row r="86" spans="1:16" ht="12.75" customHeight="1" x14ac:dyDescent="0.2">
      <c r="A86" s="73" t="str">
        <f t="shared" si="6"/>
        <v>IBVS 5364 </v>
      </c>
      <c r="B86" s="2" t="str">
        <f t="shared" si="7"/>
        <v>I</v>
      </c>
      <c r="C86" s="73">
        <f t="shared" si="8"/>
        <v>52512.348599999998</v>
      </c>
      <c r="D86" t="str">
        <f t="shared" si="9"/>
        <v>vis</v>
      </c>
      <c r="E86">
        <f>VLOOKUP(C86,'A (old)'!C$21:E$973,3,FALSE)</f>
        <v>6363.0072131316856</v>
      </c>
      <c r="F86" s="2" t="s">
        <v>233</v>
      </c>
      <c r="G86" t="str">
        <f t="shared" si="10"/>
        <v>52512.3486</v>
      </c>
      <c r="H86" s="73">
        <f t="shared" si="11"/>
        <v>6363</v>
      </c>
      <c r="I86" s="117" t="s">
        <v>537</v>
      </c>
      <c r="J86" s="118" t="s">
        <v>538</v>
      </c>
      <c r="K86" s="117" t="s">
        <v>539</v>
      </c>
      <c r="L86" s="117" t="s">
        <v>540</v>
      </c>
      <c r="M86" s="118" t="s">
        <v>263</v>
      </c>
      <c r="N86" s="118" t="s">
        <v>264</v>
      </c>
      <c r="O86" s="119" t="s">
        <v>541</v>
      </c>
      <c r="P86" s="120" t="s">
        <v>542</v>
      </c>
    </row>
    <row r="87" spans="1:16" ht="12.75" customHeight="1" x14ac:dyDescent="0.2">
      <c r="A87" s="73" t="str">
        <f t="shared" si="6"/>
        <v>IBVS 5662 </v>
      </c>
      <c r="B87" s="2" t="str">
        <f t="shared" si="7"/>
        <v>I</v>
      </c>
      <c r="C87" s="73">
        <f t="shared" si="8"/>
        <v>52842.4231</v>
      </c>
      <c r="D87" t="str">
        <f t="shared" si="9"/>
        <v>vis</v>
      </c>
      <c r="E87">
        <f>VLOOKUP(C87,'A (old)'!C$21:E$973,3,FALSE)</f>
        <v>6651.0111367793606</v>
      </c>
      <c r="F87" s="2" t="s">
        <v>233</v>
      </c>
      <c r="G87" t="str">
        <f t="shared" si="10"/>
        <v>52842.4231</v>
      </c>
      <c r="H87" s="73">
        <f t="shared" si="11"/>
        <v>6651</v>
      </c>
      <c r="I87" s="117" t="s">
        <v>543</v>
      </c>
      <c r="J87" s="118" t="s">
        <v>544</v>
      </c>
      <c r="K87" s="117" t="s">
        <v>545</v>
      </c>
      <c r="L87" s="117" t="s">
        <v>546</v>
      </c>
      <c r="M87" s="118" t="s">
        <v>263</v>
      </c>
      <c r="N87" s="118" t="s">
        <v>264</v>
      </c>
      <c r="O87" s="119" t="s">
        <v>547</v>
      </c>
      <c r="P87" s="120" t="s">
        <v>548</v>
      </c>
    </row>
    <row r="88" spans="1:16" ht="12.75" customHeight="1" x14ac:dyDescent="0.2">
      <c r="A88" s="73" t="str">
        <f t="shared" si="6"/>
        <v>BAVM 172 </v>
      </c>
      <c r="B88" s="2" t="str">
        <f t="shared" si="7"/>
        <v>I</v>
      </c>
      <c r="C88" s="73">
        <f t="shared" si="8"/>
        <v>52850.444900000002</v>
      </c>
      <c r="D88" t="str">
        <f t="shared" si="9"/>
        <v>vis</v>
      </c>
      <c r="E88">
        <f>VLOOKUP(C88,'A (old)'!C$21:E$973,3,FALSE)</f>
        <v>6658.0104956353689</v>
      </c>
      <c r="F88" s="2" t="s">
        <v>233</v>
      </c>
      <c r="G88" t="str">
        <f t="shared" si="10"/>
        <v>52850.4449</v>
      </c>
      <c r="H88" s="73">
        <f t="shared" si="11"/>
        <v>6658</v>
      </c>
      <c r="I88" s="117" t="s">
        <v>549</v>
      </c>
      <c r="J88" s="118" t="s">
        <v>550</v>
      </c>
      <c r="K88" s="117" t="s">
        <v>551</v>
      </c>
      <c r="L88" s="117" t="s">
        <v>552</v>
      </c>
      <c r="M88" s="118" t="s">
        <v>263</v>
      </c>
      <c r="N88" s="118" t="s">
        <v>233</v>
      </c>
      <c r="O88" s="119" t="s">
        <v>553</v>
      </c>
      <c r="P88" s="120" t="s">
        <v>554</v>
      </c>
    </row>
    <row r="89" spans="1:16" ht="12.75" customHeight="1" x14ac:dyDescent="0.2">
      <c r="A89" s="73" t="str">
        <f t="shared" si="6"/>
        <v>BAVM 172 </v>
      </c>
      <c r="B89" s="2" t="str">
        <f t="shared" si="7"/>
        <v>I</v>
      </c>
      <c r="C89" s="73">
        <f t="shared" si="8"/>
        <v>52928.378700000001</v>
      </c>
      <c r="D89" t="str">
        <f t="shared" si="9"/>
        <v>vis</v>
      </c>
      <c r="E89">
        <f>VLOOKUP(C89,'A (old)'!C$21:E$973,3,FALSE)</f>
        <v>6726.0110233488786</v>
      </c>
      <c r="F89" s="2" t="s">
        <v>233</v>
      </c>
      <c r="G89" t="str">
        <f t="shared" si="10"/>
        <v>52928.3787</v>
      </c>
      <c r="H89" s="73">
        <f t="shared" si="11"/>
        <v>6726</v>
      </c>
      <c r="I89" s="117" t="s">
        <v>555</v>
      </c>
      <c r="J89" s="118" t="s">
        <v>556</v>
      </c>
      <c r="K89" s="117" t="s">
        <v>557</v>
      </c>
      <c r="L89" s="117" t="s">
        <v>558</v>
      </c>
      <c r="M89" s="118" t="s">
        <v>263</v>
      </c>
      <c r="N89" s="118" t="s">
        <v>515</v>
      </c>
      <c r="O89" s="119" t="s">
        <v>559</v>
      </c>
      <c r="P89" s="120" t="s">
        <v>554</v>
      </c>
    </row>
    <row r="90" spans="1:16" ht="12.75" customHeight="1" x14ac:dyDescent="0.2">
      <c r="A90" s="73" t="str">
        <f t="shared" si="6"/>
        <v> JAAVSO 40;975 </v>
      </c>
      <c r="B90" s="2" t="str">
        <f t="shared" si="7"/>
        <v>I</v>
      </c>
      <c r="C90" s="73">
        <f t="shared" si="8"/>
        <v>52976.513599999998</v>
      </c>
      <c r="D90" t="str">
        <f t="shared" si="9"/>
        <v>vis</v>
      </c>
      <c r="E90">
        <f>VLOOKUP(C90,'A (old)'!C$21:E$973,3,FALSE)</f>
        <v>6768.0107539078508</v>
      </c>
      <c r="F90" s="2" t="s">
        <v>233</v>
      </c>
      <c r="G90" t="str">
        <f t="shared" si="10"/>
        <v>52976.5136</v>
      </c>
      <c r="H90" s="73">
        <f t="shared" si="11"/>
        <v>6768</v>
      </c>
      <c r="I90" s="117" t="s">
        <v>560</v>
      </c>
      <c r="J90" s="118" t="s">
        <v>561</v>
      </c>
      <c r="K90" s="117" t="s">
        <v>562</v>
      </c>
      <c r="L90" s="117" t="s">
        <v>563</v>
      </c>
      <c r="M90" s="118" t="s">
        <v>529</v>
      </c>
      <c r="N90" s="118" t="s">
        <v>233</v>
      </c>
      <c r="O90" s="119" t="s">
        <v>530</v>
      </c>
      <c r="P90" s="119" t="s">
        <v>531</v>
      </c>
    </row>
    <row r="91" spans="1:16" ht="12.75" customHeight="1" x14ac:dyDescent="0.2">
      <c r="A91" s="73" t="str">
        <f t="shared" si="6"/>
        <v>IBVS 5843 </v>
      </c>
      <c r="B91" s="2" t="str">
        <f t="shared" si="7"/>
        <v>I</v>
      </c>
      <c r="C91" s="73">
        <f t="shared" si="8"/>
        <v>53260.741300000002</v>
      </c>
      <c r="D91" t="str">
        <f t="shared" si="9"/>
        <v>vis</v>
      </c>
      <c r="E91">
        <f>VLOOKUP(C91,'A (old)'!C$21:E$973,3,FALSE)</f>
        <v>7016.0114107576064</v>
      </c>
      <c r="F91" s="2" t="s">
        <v>233</v>
      </c>
      <c r="G91" t="str">
        <f t="shared" si="10"/>
        <v>53260.7413</v>
      </c>
      <c r="H91" s="73">
        <f t="shared" si="11"/>
        <v>7016</v>
      </c>
      <c r="I91" s="117" t="s">
        <v>564</v>
      </c>
      <c r="J91" s="118" t="s">
        <v>565</v>
      </c>
      <c r="K91" s="117" t="s">
        <v>566</v>
      </c>
      <c r="L91" s="117" t="s">
        <v>567</v>
      </c>
      <c r="M91" s="118" t="s">
        <v>529</v>
      </c>
      <c r="N91" s="118" t="s">
        <v>535</v>
      </c>
      <c r="O91" s="119" t="s">
        <v>568</v>
      </c>
      <c r="P91" s="120" t="s">
        <v>569</v>
      </c>
    </row>
    <row r="92" spans="1:16" ht="12.75" customHeight="1" x14ac:dyDescent="0.2">
      <c r="A92" s="73" t="str">
        <f t="shared" si="6"/>
        <v>BAVM 178 </v>
      </c>
      <c r="B92" s="2" t="str">
        <f t="shared" si="7"/>
        <v>I</v>
      </c>
      <c r="C92" s="73">
        <f t="shared" si="8"/>
        <v>53657.281300000002</v>
      </c>
      <c r="D92" t="str">
        <f t="shared" si="9"/>
        <v>vis</v>
      </c>
      <c r="E92">
        <f>VLOOKUP(C92,'A (old)'!C$21:E$973,3,FALSE)</f>
        <v>7362.009286640925</v>
      </c>
      <c r="F92" s="2" t="s">
        <v>233</v>
      </c>
      <c r="G92" t="str">
        <f t="shared" si="10"/>
        <v>53657.2813</v>
      </c>
      <c r="H92" s="73">
        <f t="shared" si="11"/>
        <v>7362</v>
      </c>
      <c r="I92" s="117" t="s">
        <v>570</v>
      </c>
      <c r="J92" s="118" t="s">
        <v>571</v>
      </c>
      <c r="K92" s="117" t="s">
        <v>572</v>
      </c>
      <c r="L92" s="117" t="s">
        <v>573</v>
      </c>
      <c r="M92" s="118" t="s">
        <v>529</v>
      </c>
      <c r="N92" s="118" t="s">
        <v>515</v>
      </c>
      <c r="O92" s="119" t="s">
        <v>574</v>
      </c>
      <c r="P92" s="120" t="s">
        <v>575</v>
      </c>
    </row>
    <row r="93" spans="1:16" ht="12.75" customHeight="1" x14ac:dyDescent="0.2">
      <c r="A93" s="73" t="str">
        <f t="shared" si="6"/>
        <v>OEJV 0074 </v>
      </c>
      <c r="B93" s="2" t="str">
        <f t="shared" si="7"/>
        <v>I</v>
      </c>
      <c r="C93" s="73">
        <f t="shared" si="8"/>
        <v>54018.305959999998</v>
      </c>
      <c r="D93" t="str">
        <f t="shared" si="9"/>
        <v>vis</v>
      </c>
      <c r="E93">
        <f>VLOOKUP(C93,'A (old)'!C$21:E$973,3,FALSE)</f>
        <v>7677.0185303527714</v>
      </c>
      <c r="F93" s="2" t="s">
        <v>233</v>
      </c>
      <c r="G93" t="str">
        <f t="shared" si="10"/>
        <v>54018.30596</v>
      </c>
      <c r="H93" s="73">
        <f t="shared" si="11"/>
        <v>7677</v>
      </c>
      <c r="I93" s="117" t="s">
        <v>576</v>
      </c>
      <c r="J93" s="118" t="s">
        <v>577</v>
      </c>
      <c r="K93" s="117" t="s">
        <v>578</v>
      </c>
      <c r="L93" s="117" t="s">
        <v>579</v>
      </c>
      <c r="M93" s="118" t="s">
        <v>529</v>
      </c>
      <c r="N93" s="118" t="s">
        <v>580</v>
      </c>
      <c r="O93" s="119" t="s">
        <v>581</v>
      </c>
      <c r="P93" s="120" t="s">
        <v>200</v>
      </c>
    </row>
    <row r="94" spans="1:16" ht="12.75" customHeight="1" x14ac:dyDescent="0.2">
      <c r="A94" s="73" t="str">
        <f t="shared" si="6"/>
        <v>OEJV 0074 </v>
      </c>
      <c r="B94" s="2" t="str">
        <f t="shared" si="7"/>
        <v>I</v>
      </c>
      <c r="C94" s="73">
        <f t="shared" si="8"/>
        <v>54019.452969999998</v>
      </c>
      <c r="D94" t="str">
        <f t="shared" si="9"/>
        <v>vis</v>
      </c>
      <c r="E94">
        <f>VLOOKUP(C94,'A (old)'!C$21:E$973,3,FALSE)</f>
        <v>7678.0193449581511</v>
      </c>
      <c r="F94" s="2" t="s">
        <v>233</v>
      </c>
      <c r="G94" t="str">
        <f t="shared" si="10"/>
        <v>54019.45297</v>
      </c>
      <c r="H94" s="73">
        <f t="shared" si="11"/>
        <v>7678</v>
      </c>
      <c r="I94" s="117" t="s">
        <v>582</v>
      </c>
      <c r="J94" s="118" t="s">
        <v>583</v>
      </c>
      <c r="K94" s="117" t="s">
        <v>584</v>
      </c>
      <c r="L94" s="117" t="s">
        <v>585</v>
      </c>
      <c r="M94" s="118" t="s">
        <v>529</v>
      </c>
      <c r="N94" s="118" t="s">
        <v>102</v>
      </c>
      <c r="O94" s="119" t="s">
        <v>586</v>
      </c>
      <c r="P94" s="120" t="s">
        <v>200</v>
      </c>
    </row>
    <row r="95" spans="1:16" ht="12.75" customHeight="1" x14ac:dyDescent="0.2">
      <c r="A95" s="73" t="str">
        <f t="shared" si="6"/>
        <v>IBVS 5917 </v>
      </c>
      <c r="B95" s="2" t="str">
        <f t="shared" si="7"/>
        <v>I</v>
      </c>
      <c r="C95" s="73">
        <f t="shared" si="8"/>
        <v>54379.322399999997</v>
      </c>
      <c r="D95" t="str">
        <f t="shared" si="9"/>
        <v>vis</v>
      </c>
      <c r="E95">
        <f>VLOOKUP(C95,'A (old)'!C$21:E$973,3,FALSE)</f>
        <v>7992.0206017679056</v>
      </c>
      <c r="F95" s="2" t="s">
        <v>233</v>
      </c>
      <c r="G95" t="str">
        <f t="shared" si="10"/>
        <v>54379.3224</v>
      </c>
      <c r="H95" s="73">
        <f t="shared" si="11"/>
        <v>7992</v>
      </c>
      <c r="I95" s="117" t="s">
        <v>587</v>
      </c>
      <c r="J95" s="118" t="s">
        <v>588</v>
      </c>
      <c r="K95" s="117" t="s">
        <v>589</v>
      </c>
      <c r="L95" s="117" t="s">
        <v>590</v>
      </c>
      <c r="M95" s="118" t="s">
        <v>529</v>
      </c>
      <c r="N95" s="118" t="s">
        <v>591</v>
      </c>
      <c r="O95" s="119" t="s">
        <v>592</v>
      </c>
      <c r="P95" s="120" t="s">
        <v>593</v>
      </c>
    </row>
    <row r="96" spans="1:16" ht="12.75" customHeight="1" x14ac:dyDescent="0.2">
      <c r="A96" s="73" t="str">
        <f t="shared" si="6"/>
        <v>IBVS 5898 </v>
      </c>
      <c r="B96" s="2" t="str">
        <f t="shared" si="7"/>
        <v>I</v>
      </c>
      <c r="C96" s="73">
        <f t="shared" si="8"/>
        <v>54686.472000000002</v>
      </c>
      <c r="D96" t="str">
        <f t="shared" si="9"/>
        <v>vis</v>
      </c>
      <c r="E96">
        <f>VLOOKUP(C96,'A (old)'!C$21:E$973,3,FALSE)</f>
        <v>8260.0215832033518</v>
      </c>
      <c r="F96" s="2" t="s">
        <v>233</v>
      </c>
      <c r="G96" t="str">
        <f t="shared" si="10"/>
        <v>54686.4720</v>
      </c>
      <c r="H96" s="73">
        <f t="shared" si="11"/>
        <v>8260</v>
      </c>
      <c r="I96" s="117" t="s">
        <v>594</v>
      </c>
      <c r="J96" s="118" t="s">
        <v>595</v>
      </c>
      <c r="K96" s="117" t="s">
        <v>596</v>
      </c>
      <c r="L96" s="117" t="s">
        <v>597</v>
      </c>
      <c r="M96" s="118" t="s">
        <v>529</v>
      </c>
      <c r="N96" s="118" t="s">
        <v>233</v>
      </c>
      <c r="O96" s="119" t="s">
        <v>598</v>
      </c>
      <c r="P96" s="120" t="s">
        <v>599</v>
      </c>
    </row>
    <row r="97" spans="1:16" ht="12.75" customHeight="1" x14ac:dyDescent="0.2">
      <c r="A97" s="73" t="str">
        <f t="shared" si="6"/>
        <v>IBVS 5924 </v>
      </c>
      <c r="B97" s="2" t="str">
        <f t="shared" si="7"/>
        <v>I</v>
      </c>
      <c r="C97" s="73">
        <f t="shared" si="8"/>
        <v>55070.405700000003</v>
      </c>
      <c r="D97" t="str">
        <f t="shared" si="9"/>
        <v>vis</v>
      </c>
      <c r="E97">
        <f>VLOOKUP(C97,'A (old)'!C$21:E$973,3,FALSE)</f>
        <v>8595.0199306084651</v>
      </c>
      <c r="F97" s="2" t="s">
        <v>233</v>
      </c>
      <c r="G97" t="str">
        <f t="shared" si="10"/>
        <v>55070.4057</v>
      </c>
      <c r="H97" s="73">
        <f t="shared" si="11"/>
        <v>8595</v>
      </c>
      <c r="I97" s="117" t="s">
        <v>600</v>
      </c>
      <c r="J97" s="118" t="s">
        <v>601</v>
      </c>
      <c r="K97" s="117" t="s">
        <v>602</v>
      </c>
      <c r="L97" s="117" t="s">
        <v>603</v>
      </c>
      <c r="M97" s="118" t="s">
        <v>529</v>
      </c>
      <c r="N97" s="118" t="s">
        <v>256</v>
      </c>
      <c r="O97" s="119" t="s">
        <v>604</v>
      </c>
      <c r="P97" s="120" t="s">
        <v>605</v>
      </c>
    </row>
    <row r="98" spans="1:16" ht="12.75" customHeight="1" x14ac:dyDescent="0.2">
      <c r="A98" s="73" t="str">
        <f t="shared" si="6"/>
        <v>IBVS 5958 </v>
      </c>
      <c r="B98" s="2" t="str">
        <f t="shared" si="7"/>
        <v>II</v>
      </c>
      <c r="C98" s="73">
        <f t="shared" si="8"/>
        <v>55436.577499999999</v>
      </c>
      <c r="D98" t="str">
        <f t="shared" si="9"/>
        <v>vis</v>
      </c>
      <c r="E98">
        <f>VLOOKUP(C98,'A (old)'!C$21:E$973,3,FALSE)</f>
        <v>8914.5202710744215</v>
      </c>
      <c r="F98" s="2" t="s">
        <v>233</v>
      </c>
      <c r="G98" t="str">
        <f t="shared" si="10"/>
        <v>55436.5775</v>
      </c>
      <c r="H98" s="73">
        <f t="shared" si="11"/>
        <v>8914.5</v>
      </c>
      <c r="I98" s="117" t="s">
        <v>606</v>
      </c>
      <c r="J98" s="118" t="s">
        <v>607</v>
      </c>
      <c r="K98" s="117">
        <v>8914.5</v>
      </c>
      <c r="L98" s="117" t="s">
        <v>608</v>
      </c>
      <c r="M98" s="118" t="s">
        <v>529</v>
      </c>
      <c r="N98" s="118" t="s">
        <v>609</v>
      </c>
      <c r="O98" s="119" t="s">
        <v>610</v>
      </c>
      <c r="P98" s="120" t="s">
        <v>611</v>
      </c>
    </row>
    <row r="99" spans="1:16" ht="12.75" customHeight="1" x14ac:dyDescent="0.2">
      <c r="A99" s="73" t="str">
        <f t="shared" si="6"/>
        <v>IBVS 5958 </v>
      </c>
      <c r="B99" s="2" t="str">
        <f t="shared" si="7"/>
        <v>I</v>
      </c>
      <c r="C99" s="73">
        <f t="shared" si="8"/>
        <v>55439.439200000001</v>
      </c>
      <c r="D99" t="str">
        <f t="shared" si="9"/>
        <v>vis</v>
      </c>
      <c r="E99">
        <f>VLOOKUP(C99,'A (old)'!C$21:E$973,3,FALSE)</f>
        <v>8917.0172250296728</v>
      </c>
      <c r="F99" s="2" t="s">
        <v>233</v>
      </c>
      <c r="G99" t="str">
        <f t="shared" si="10"/>
        <v>55439.4392</v>
      </c>
      <c r="H99" s="73">
        <f t="shared" si="11"/>
        <v>8917</v>
      </c>
      <c r="I99" s="117" t="s">
        <v>612</v>
      </c>
      <c r="J99" s="118" t="s">
        <v>613</v>
      </c>
      <c r="K99" s="117">
        <v>8917</v>
      </c>
      <c r="L99" s="117" t="s">
        <v>614</v>
      </c>
      <c r="M99" s="118" t="s">
        <v>529</v>
      </c>
      <c r="N99" s="118" t="s">
        <v>609</v>
      </c>
      <c r="O99" s="119" t="s">
        <v>610</v>
      </c>
      <c r="P99" s="120" t="s">
        <v>611</v>
      </c>
    </row>
    <row r="100" spans="1:16" ht="12.75" customHeight="1" x14ac:dyDescent="0.2">
      <c r="A100" s="73" t="str">
        <f t="shared" si="6"/>
        <v>IBVS 5958 </v>
      </c>
      <c r="B100" s="2" t="str">
        <f t="shared" si="7"/>
        <v>II</v>
      </c>
      <c r="C100" s="73">
        <f t="shared" si="8"/>
        <v>55442.296799999996</v>
      </c>
      <c r="D100" t="str">
        <f t="shared" si="9"/>
        <v>vis</v>
      </c>
      <c r="E100">
        <f>VLOOKUP(C100,'A (old)'!C$21:E$973,3,FALSE)</f>
        <v>8919.510601561984</v>
      </c>
      <c r="F100" s="2" t="s">
        <v>233</v>
      </c>
      <c r="G100" t="str">
        <f t="shared" si="10"/>
        <v>55442.2968</v>
      </c>
      <c r="H100" s="73">
        <f t="shared" si="11"/>
        <v>8919.5</v>
      </c>
      <c r="I100" s="117" t="s">
        <v>615</v>
      </c>
      <c r="J100" s="118" t="s">
        <v>616</v>
      </c>
      <c r="K100" s="117">
        <v>8919.5</v>
      </c>
      <c r="L100" s="117" t="s">
        <v>617</v>
      </c>
      <c r="M100" s="118" t="s">
        <v>529</v>
      </c>
      <c r="N100" s="118" t="s">
        <v>609</v>
      </c>
      <c r="O100" s="119" t="s">
        <v>610</v>
      </c>
      <c r="P100" s="120" t="s">
        <v>611</v>
      </c>
    </row>
    <row r="101" spans="1:16" ht="12.75" customHeight="1" x14ac:dyDescent="0.2">
      <c r="A101" s="73" t="str">
        <f t="shared" si="6"/>
        <v>IBVS 5958 </v>
      </c>
      <c r="B101" s="2" t="str">
        <f t="shared" si="7"/>
        <v>I</v>
      </c>
      <c r="C101" s="73">
        <f t="shared" si="8"/>
        <v>55447.461600000002</v>
      </c>
      <c r="D101" t="str">
        <f t="shared" si="9"/>
        <v>vis</v>
      </c>
      <c r="E101">
        <f>VLOOKUP(C101,'A (old)'!C$21:E$973,3,FALSE)</f>
        <v>8924.0171074109894</v>
      </c>
      <c r="F101" s="2" t="s">
        <v>233</v>
      </c>
      <c r="G101" t="str">
        <f t="shared" si="10"/>
        <v>55447.4616</v>
      </c>
      <c r="H101" s="73">
        <f t="shared" si="11"/>
        <v>8924</v>
      </c>
      <c r="I101" s="117" t="s">
        <v>618</v>
      </c>
      <c r="J101" s="118" t="s">
        <v>619</v>
      </c>
      <c r="K101" s="117">
        <v>8924</v>
      </c>
      <c r="L101" s="117" t="s">
        <v>620</v>
      </c>
      <c r="M101" s="118" t="s">
        <v>529</v>
      </c>
      <c r="N101" s="118" t="s">
        <v>609</v>
      </c>
      <c r="O101" s="119" t="s">
        <v>610</v>
      </c>
      <c r="P101" s="120" t="s">
        <v>611</v>
      </c>
    </row>
    <row r="102" spans="1:16" ht="12.75" customHeight="1" x14ac:dyDescent="0.2">
      <c r="A102" s="73" t="str">
        <f t="shared" si="6"/>
        <v>OEJV 0160 </v>
      </c>
      <c r="B102" s="2" t="str">
        <f t="shared" si="7"/>
        <v>I</v>
      </c>
      <c r="C102" s="73">
        <f t="shared" si="8"/>
        <v>55893.280769999998</v>
      </c>
      <c r="D102" t="str">
        <f t="shared" si="9"/>
        <v>vis</v>
      </c>
      <c r="E102">
        <f>VLOOKUP(C102,'A (old)'!C$21:E$973,3,FALSE)</f>
        <v>9313.013137693084</v>
      </c>
      <c r="F102" s="2" t="s">
        <v>233</v>
      </c>
      <c r="G102" t="str">
        <f t="shared" si="10"/>
        <v>55893.28077</v>
      </c>
      <c r="H102" s="73">
        <f t="shared" si="11"/>
        <v>9313</v>
      </c>
      <c r="I102" s="117" t="s">
        <v>621</v>
      </c>
      <c r="J102" s="118" t="s">
        <v>622</v>
      </c>
      <c r="K102" s="117">
        <v>9313</v>
      </c>
      <c r="L102" s="117" t="s">
        <v>623</v>
      </c>
      <c r="M102" s="118" t="s">
        <v>529</v>
      </c>
      <c r="N102" s="118" t="s">
        <v>256</v>
      </c>
      <c r="O102" s="119" t="s">
        <v>624</v>
      </c>
      <c r="P102" s="120" t="s">
        <v>625</v>
      </c>
    </row>
    <row r="103" spans="1:16" ht="12.75" customHeight="1" x14ac:dyDescent="0.2">
      <c r="A103" s="73" t="str">
        <f t="shared" si="6"/>
        <v>IBVS 6092 </v>
      </c>
      <c r="B103" s="2" t="str">
        <f t="shared" si="7"/>
        <v>I</v>
      </c>
      <c r="C103" s="73">
        <f t="shared" si="8"/>
        <v>56509.866900000001</v>
      </c>
      <c r="D103" t="str">
        <f t="shared" si="9"/>
        <v>vis</v>
      </c>
      <c r="E103">
        <f>VLOOKUP(C103,'A (old)'!C$21:E$973,3,FALSE)</f>
        <v>9851.0105434506786</v>
      </c>
      <c r="F103" s="2" t="s">
        <v>233</v>
      </c>
      <c r="G103" t="str">
        <f t="shared" si="10"/>
        <v>56509.8669</v>
      </c>
      <c r="H103" s="73">
        <f t="shared" si="11"/>
        <v>9851</v>
      </c>
      <c r="I103" s="117" t="s">
        <v>626</v>
      </c>
      <c r="J103" s="118" t="s">
        <v>627</v>
      </c>
      <c r="K103" s="117">
        <v>9851</v>
      </c>
      <c r="L103" s="117" t="s">
        <v>628</v>
      </c>
      <c r="M103" s="118" t="s">
        <v>529</v>
      </c>
      <c r="N103" s="118" t="s">
        <v>609</v>
      </c>
      <c r="O103" s="119" t="s">
        <v>629</v>
      </c>
      <c r="P103" s="120" t="s">
        <v>630</v>
      </c>
    </row>
    <row r="104" spans="1:16" ht="12.75" customHeight="1" x14ac:dyDescent="0.2">
      <c r="A104" s="73" t="str">
        <f t="shared" si="6"/>
        <v> AN 242.180 </v>
      </c>
      <c r="B104" s="2" t="str">
        <f t="shared" si="7"/>
        <v>II</v>
      </c>
      <c r="C104" s="73">
        <f t="shared" si="8"/>
        <v>25544.338</v>
      </c>
      <c r="D104" t="str">
        <f t="shared" si="9"/>
        <v>vis</v>
      </c>
      <c r="E104" t="e">
        <f>VLOOKUP(C104,'A (old)'!C$21:E$973,3,FALSE)</f>
        <v>#N/A</v>
      </c>
      <c r="F104" s="2" t="s">
        <v>233</v>
      </c>
      <c r="G104" t="str">
        <f t="shared" si="10"/>
        <v>25544.338</v>
      </c>
      <c r="H104" s="73">
        <f t="shared" si="11"/>
        <v>-17167.5</v>
      </c>
      <c r="I104" s="117" t="s">
        <v>631</v>
      </c>
      <c r="J104" s="118" t="s">
        <v>632</v>
      </c>
      <c r="K104" s="117">
        <v>-17167.5</v>
      </c>
      <c r="L104" s="117" t="s">
        <v>633</v>
      </c>
      <c r="M104" s="118" t="s">
        <v>634</v>
      </c>
      <c r="N104" s="118"/>
      <c r="O104" s="119" t="s">
        <v>635</v>
      </c>
      <c r="P104" s="119" t="s">
        <v>100</v>
      </c>
    </row>
    <row r="105" spans="1:16" ht="12.75" customHeight="1" x14ac:dyDescent="0.2">
      <c r="A105" s="73" t="str">
        <f t="shared" si="6"/>
        <v> AN 242.180 </v>
      </c>
      <c r="B105" s="2" t="str">
        <f t="shared" si="7"/>
        <v>I</v>
      </c>
      <c r="C105" s="73">
        <f t="shared" si="8"/>
        <v>25862.332999999999</v>
      </c>
      <c r="D105" t="str">
        <f t="shared" si="9"/>
        <v>vis</v>
      </c>
      <c r="E105" t="e">
        <f>VLOOKUP(C105,'A (old)'!C$21:E$973,3,FALSE)</f>
        <v>#N/A</v>
      </c>
      <c r="F105" s="2" t="s">
        <v>233</v>
      </c>
      <c r="G105" t="str">
        <f t="shared" si="10"/>
        <v>25862.333</v>
      </c>
      <c r="H105" s="73">
        <f t="shared" si="11"/>
        <v>-16890</v>
      </c>
      <c r="I105" s="117" t="s">
        <v>636</v>
      </c>
      <c r="J105" s="118" t="s">
        <v>637</v>
      </c>
      <c r="K105" s="117">
        <v>-16890</v>
      </c>
      <c r="L105" s="117" t="s">
        <v>638</v>
      </c>
      <c r="M105" s="118" t="s">
        <v>634</v>
      </c>
      <c r="N105" s="118"/>
      <c r="O105" s="119" t="s">
        <v>639</v>
      </c>
      <c r="P105" s="119" t="s">
        <v>100</v>
      </c>
    </row>
    <row r="106" spans="1:16" ht="12.75" customHeight="1" x14ac:dyDescent="0.2">
      <c r="A106" s="73" t="str">
        <f t="shared" si="6"/>
        <v> AN 247.325 </v>
      </c>
      <c r="B106" s="2" t="str">
        <f t="shared" si="7"/>
        <v>I</v>
      </c>
      <c r="C106" s="73">
        <f t="shared" si="8"/>
        <v>25862.337</v>
      </c>
      <c r="D106" t="str">
        <f t="shared" si="9"/>
        <v>vis</v>
      </c>
      <c r="E106" t="e">
        <f>VLOOKUP(C106,'A (old)'!C$21:E$973,3,FALSE)</f>
        <v>#N/A</v>
      </c>
      <c r="F106" s="2" t="s">
        <v>233</v>
      </c>
      <c r="G106" t="str">
        <f t="shared" si="10"/>
        <v>25862.337</v>
      </c>
      <c r="H106" s="73">
        <f t="shared" si="11"/>
        <v>-16890</v>
      </c>
      <c r="I106" s="117" t="s">
        <v>640</v>
      </c>
      <c r="J106" s="118" t="s">
        <v>641</v>
      </c>
      <c r="K106" s="117">
        <v>-16890</v>
      </c>
      <c r="L106" s="117" t="s">
        <v>642</v>
      </c>
      <c r="M106" s="118" t="s">
        <v>634</v>
      </c>
      <c r="N106" s="118"/>
      <c r="O106" s="119" t="s">
        <v>643</v>
      </c>
      <c r="P106" s="119" t="s">
        <v>103</v>
      </c>
    </row>
    <row r="107" spans="1:16" ht="12.75" customHeight="1" x14ac:dyDescent="0.2">
      <c r="A107" s="73" t="str">
        <f t="shared" si="6"/>
        <v> AN 251.315 </v>
      </c>
      <c r="B107" s="2" t="str">
        <f t="shared" si="7"/>
        <v>I</v>
      </c>
      <c r="C107" s="73">
        <f t="shared" si="8"/>
        <v>25924.258000000002</v>
      </c>
      <c r="D107" t="str">
        <f t="shared" si="9"/>
        <v>vis</v>
      </c>
      <c r="E107" t="e">
        <f>VLOOKUP(C107,'A (old)'!C$21:E$973,3,FALSE)</f>
        <v>#N/A</v>
      </c>
      <c r="F107" s="2" t="s">
        <v>233</v>
      </c>
      <c r="G107" t="str">
        <f t="shared" si="10"/>
        <v>25924.258</v>
      </c>
      <c r="H107" s="73">
        <f t="shared" si="11"/>
        <v>-16836</v>
      </c>
      <c r="I107" s="117" t="s">
        <v>644</v>
      </c>
      <c r="J107" s="118" t="s">
        <v>645</v>
      </c>
      <c r="K107" s="117">
        <v>-16836</v>
      </c>
      <c r="L107" s="117" t="s">
        <v>646</v>
      </c>
      <c r="M107" s="118" t="s">
        <v>634</v>
      </c>
      <c r="N107" s="118"/>
      <c r="O107" s="119" t="s">
        <v>643</v>
      </c>
      <c r="P107" s="119" t="s">
        <v>104</v>
      </c>
    </row>
    <row r="108" spans="1:16" ht="12.75" customHeight="1" x14ac:dyDescent="0.2">
      <c r="A108" s="73" t="str">
        <f t="shared" si="6"/>
        <v> AN 242.180 </v>
      </c>
      <c r="B108" s="2" t="str">
        <f t="shared" si="7"/>
        <v>I</v>
      </c>
      <c r="C108" s="73">
        <f t="shared" si="8"/>
        <v>26192.383000000002</v>
      </c>
      <c r="D108" t="str">
        <f t="shared" si="9"/>
        <v>vis</v>
      </c>
      <c r="E108" t="e">
        <f>VLOOKUP(C108,'A (old)'!C$21:E$973,3,FALSE)</f>
        <v>#N/A</v>
      </c>
      <c r="F108" s="2" t="s">
        <v>233</v>
      </c>
      <c r="G108" t="str">
        <f t="shared" si="10"/>
        <v>26192.383</v>
      </c>
      <c r="H108" s="73">
        <f t="shared" si="11"/>
        <v>-16602</v>
      </c>
      <c r="I108" s="117" t="s">
        <v>647</v>
      </c>
      <c r="J108" s="118" t="s">
        <v>648</v>
      </c>
      <c r="K108" s="117">
        <v>-16602</v>
      </c>
      <c r="L108" s="117" t="s">
        <v>649</v>
      </c>
      <c r="M108" s="118" t="s">
        <v>634</v>
      </c>
      <c r="N108" s="118"/>
      <c r="O108" s="119" t="s">
        <v>639</v>
      </c>
      <c r="P108" s="119" t="s">
        <v>100</v>
      </c>
    </row>
    <row r="109" spans="1:16" ht="12.75" customHeight="1" x14ac:dyDescent="0.2">
      <c r="A109" s="73" t="str">
        <f t="shared" si="6"/>
        <v> AN 251.315 </v>
      </c>
      <c r="B109" s="2" t="str">
        <f t="shared" si="7"/>
        <v>II</v>
      </c>
      <c r="C109" s="73">
        <f t="shared" si="8"/>
        <v>26352.276000000002</v>
      </c>
      <c r="D109" t="str">
        <f t="shared" si="9"/>
        <v>vis</v>
      </c>
      <c r="E109" t="e">
        <f>VLOOKUP(C109,'A (old)'!C$21:E$973,3,FALSE)</f>
        <v>#N/A</v>
      </c>
      <c r="F109" s="2" t="s">
        <v>233</v>
      </c>
      <c r="G109" t="str">
        <f t="shared" si="10"/>
        <v>26352.276</v>
      </c>
      <c r="H109" s="73">
        <f t="shared" si="11"/>
        <v>-16462.5</v>
      </c>
      <c r="I109" s="117" t="s">
        <v>650</v>
      </c>
      <c r="J109" s="118" t="s">
        <v>651</v>
      </c>
      <c r="K109" s="117">
        <v>-16462.5</v>
      </c>
      <c r="L109" s="117" t="s">
        <v>652</v>
      </c>
      <c r="M109" s="118" t="s">
        <v>634</v>
      </c>
      <c r="N109" s="118"/>
      <c r="O109" s="119" t="s">
        <v>643</v>
      </c>
      <c r="P109" s="119" t="s">
        <v>104</v>
      </c>
    </row>
    <row r="110" spans="1:16" ht="12.75" customHeight="1" x14ac:dyDescent="0.2">
      <c r="A110" s="73" t="str">
        <f t="shared" si="6"/>
        <v> IODE 4.2.268 </v>
      </c>
      <c r="B110" s="2" t="str">
        <f t="shared" si="7"/>
        <v>I</v>
      </c>
      <c r="C110" s="73">
        <f t="shared" si="8"/>
        <v>26591.286</v>
      </c>
      <c r="D110" t="str">
        <f t="shared" si="9"/>
        <v>vis</v>
      </c>
      <c r="E110" t="e">
        <f>VLOOKUP(C110,'A (old)'!C$21:E$973,3,FALSE)</f>
        <v>#N/A</v>
      </c>
      <c r="F110" s="2" t="s">
        <v>233</v>
      </c>
      <c r="G110" t="str">
        <f t="shared" si="10"/>
        <v>26591.286</v>
      </c>
      <c r="H110" s="73">
        <f t="shared" si="11"/>
        <v>-16254</v>
      </c>
      <c r="I110" s="117" t="s">
        <v>653</v>
      </c>
      <c r="J110" s="118" t="s">
        <v>654</v>
      </c>
      <c r="K110" s="117">
        <v>-16254</v>
      </c>
      <c r="L110" s="117" t="s">
        <v>655</v>
      </c>
      <c r="M110" s="118" t="s">
        <v>282</v>
      </c>
      <c r="N110" s="118"/>
      <c r="O110" s="119" t="s">
        <v>656</v>
      </c>
      <c r="P110" s="119" t="s">
        <v>105</v>
      </c>
    </row>
    <row r="111" spans="1:16" ht="12.75" customHeight="1" x14ac:dyDescent="0.2">
      <c r="A111" s="73" t="str">
        <f t="shared" si="6"/>
        <v> IODE 4.2.268 </v>
      </c>
      <c r="B111" s="2" t="str">
        <f t="shared" si="7"/>
        <v>I</v>
      </c>
      <c r="C111" s="73">
        <f t="shared" si="8"/>
        <v>26592.422999999999</v>
      </c>
      <c r="D111" t="str">
        <f t="shared" si="9"/>
        <v>vis</v>
      </c>
      <c r="E111" t="e">
        <f>VLOOKUP(C111,'A (old)'!C$21:E$973,3,FALSE)</f>
        <v>#N/A</v>
      </c>
      <c r="F111" s="2" t="s">
        <v>233</v>
      </c>
      <c r="G111" t="str">
        <f t="shared" si="10"/>
        <v>26592.423</v>
      </c>
      <c r="H111" s="73">
        <f t="shared" si="11"/>
        <v>-16253</v>
      </c>
      <c r="I111" s="117" t="s">
        <v>657</v>
      </c>
      <c r="J111" s="118" t="s">
        <v>658</v>
      </c>
      <c r="K111" s="117">
        <v>-16253</v>
      </c>
      <c r="L111" s="117" t="s">
        <v>659</v>
      </c>
      <c r="M111" s="118" t="s">
        <v>282</v>
      </c>
      <c r="N111" s="118"/>
      <c r="O111" s="119" t="s">
        <v>656</v>
      </c>
      <c r="P111" s="119" t="s">
        <v>105</v>
      </c>
    </row>
    <row r="112" spans="1:16" ht="12.75" customHeight="1" x14ac:dyDescent="0.2">
      <c r="A112" s="73" t="str">
        <f t="shared" si="6"/>
        <v> IODE 4.2.268 </v>
      </c>
      <c r="B112" s="2" t="str">
        <f t="shared" si="7"/>
        <v>I</v>
      </c>
      <c r="C112" s="73">
        <f t="shared" si="8"/>
        <v>26599.294999999998</v>
      </c>
      <c r="D112" t="str">
        <f t="shared" si="9"/>
        <v>vis</v>
      </c>
      <c r="E112" t="e">
        <f>VLOOKUP(C112,'A (old)'!C$21:E$973,3,FALSE)</f>
        <v>#N/A</v>
      </c>
      <c r="F112" s="2" t="s">
        <v>233</v>
      </c>
      <c r="G112" t="str">
        <f t="shared" si="10"/>
        <v>26599.295</v>
      </c>
      <c r="H112" s="73">
        <f t="shared" si="11"/>
        <v>-16247</v>
      </c>
      <c r="I112" s="117" t="s">
        <v>660</v>
      </c>
      <c r="J112" s="118" t="s">
        <v>661</v>
      </c>
      <c r="K112" s="117">
        <v>-16247</v>
      </c>
      <c r="L112" s="117" t="s">
        <v>662</v>
      </c>
      <c r="M112" s="118" t="s">
        <v>282</v>
      </c>
      <c r="N112" s="118"/>
      <c r="O112" s="119" t="s">
        <v>656</v>
      </c>
      <c r="P112" s="119" t="s">
        <v>105</v>
      </c>
    </row>
    <row r="113" spans="1:16" ht="12.75" customHeight="1" x14ac:dyDescent="0.2">
      <c r="A113" s="73" t="str">
        <f t="shared" si="6"/>
        <v> IODE 4.2.268 </v>
      </c>
      <c r="B113" s="2" t="str">
        <f t="shared" si="7"/>
        <v>I</v>
      </c>
      <c r="C113" s="73">
        <f t="shared" si="8"/>
        <v>26600.437000000002</v>
      </c>
      <c r="D113" t="str">
        <f t="shared" si="9"/>
        <v>vis</v>
      </c>
      <c r="E113" t="e">
        <f>VLOOKUP(C113,'A (old)'!C$21:E$973,3,FALSE)</f>
        <v>#N/A</v>
      </c>
      <c r="F113" s="2" t="s">
        <v>233</v>
      </c>
      <c r="G113" t="str">
        <f t="shared" si="10"/>
        <v>26600.437</v>
      </c>
      <c r="H113" s="73">
        <f t="shared" si="11"/>
        <v>-16246</v>
      </c>
      <c r="I113" s="117" t="s">
        <v>663</v>
      </c>
      <c r="J113" s="118" t="s">
        <v>664</v>
      </c>
      <c r="K113" s="117">
        <v>-16246</v>
      </c>
      <c r="L113" s="117" t="s">
        <v>665</v>
      </c>
      <c r="M113" s="118" t="s">
        <v>282</v>
      </c>
      <c r="N113" s="118"/>
      <c r="O113" s="119" t="s">
        <v>656</v>
      </c>
      <c r="P113" s="119" t="s">
        <v>105</v>
      </c>
    </row>
    <row r="114" spans="1:16" ht="12.75" customHeight="1" x14ac:dyDescent="0.2">
      <c r="A114" s="73" t="str">
        <f t="shared" si="6"/>
        <v> AN 247.325 </v>
      </c>
      <c r="B114" s="2" t="str">
        <f t="shared" si="7"/>
        <v>I</v>
      </c>
      <c r="C114" s="73">
        <f t="shared" si="8"/>
        <v>26930.503000000001</v>
      </c>
      <c r="D114" t="str">
        <f t="shared" si="9"/>
        <v>vis</v>
      </c>
      <c r="E114" t="e">
        <f>VLOOKUP(C114,'A (old)'!C$21:E$973,3,FALSE)</f>
        <v>#N/A</v>
      </c>
      <c r="F114" s="2" t="s">
        <v>233</v>
      </c>
      <c r="G114" t="str">
        <f t="shared" si="10"/>
        <v>26930.503</v>
      </c>
      <c r="H114" s="73">
        <f t="shared" si="11"/>
        <v>-15958</v>
      </c>
      <c r="I114" s="117" t="s">
        <v>666</v>
      </c>
      <c r="J114" s="118" t="s">
        <v>667</v>
      </c>
      <c r="K114" s="117">
        <v>-15958</v>
      </c>
      <c r="L114" s="117" t="s">
        <v>668</v>
      </c>
      <c r="M114" s="118" t="s">
        <v>634</v>
      </c>
      <c r="N114" s="118"/>
      <c r="O114" s="119" t="s">
        <v>643</v>
      </c>
      <c r="P114" s="119" t="s">
        <v>103</v>
      </c>
    </row>
    <row r="115" spans="1:16" ht="12.75" customHeight="1" x14ac:dyDescent="0.2">
      <c r="A115" s="73" t="str">
        <f t="shared" si="6"/>
        <v> AN 247.325 </v>
      </c>
      <c r="B115" s="2" t="str">
        <f t="shared" si="7"/>
        <v>I</v>
      </c>
      <c r="C115" s="73">
        <f t="shared" si="8"/>
        <v>26945.388999999999</v>
      </c>
      <c r="D115" t="str">
        <f t="shared" si="9"/>
        <v>vis</v>
      </c>
      <c r="E115" t="e">
        <f>VLOOKUP(C115,'A (old)'!C$21:E$973,3,FALSE)</f>
        <v>#N/A</v>
      </c>
      <c r="F115" s="2" t="s">
        <v>233</v>
      </c>
      <c r="G115" t="str">
        <f t="shared" si="10"/>
        <v>26945.389</v>
      </c>
      <c r="H115" s="73">
        <f t="shared" si="11"/>
        <v>-15945</v>
      </c>
      <c r="I115" s="117" t="s">
        <v>669</v>
      </c>
      <c r="J115" s="118" t="s">
        <v>670</v>
      </c>
      <c r="K115" s="117">
        <v>-15945</v>
      </c>
      <c r="L115" s="117" t="s">
        <v>671</v>
      </c>
      <c r="M115" s="118" t="s">
        <v>634</v>
      </c>
      <c r="N115" s="118"/>
      <c r="O115" s="119" t="s">
        <v>643</v>
      </c>
      <c r="P115" s="119" t="s">
        <v>103</v>
      </c>
    </row>
    <row r="116" spans="1:16" ht="12.75" customHeight="1" x14ac:dyDescent="0.2">
      <c r="A116" s="73" t="str">
        <f t="shared" si="6"/>
        <v> AN 251.315 </v>
      </c>
      <c r="B116" s="2" t="str">
        <f t="shared" si="7"/>
        <v>II</v>
      </c>
      <c r="C116" s="73">
        <f t="shared" si="8"/>
        <v>26949.422999999999</v>
      </c>
      <c r="D116" t="str">
        <f t="shared" si="9"/>
        <v>vis</v>
      </c>
      <c r="E116" t="e">
        <f>VLOOKUP(C116,'A (old)'!C$21:E$973,3,FALSE)</f>
        <v>#N/A</v>
      </c>
      <c r="F116" s="2" t="s">
        <v>233</v>
      </c>
      <c r="G116" t="str">
        <f t="shared" si="10"/>
        <v>26949.423</v>
      </c>
      <c r="H116" s="73">
        <f t="shared" si="11"/>
        <v>-15941.5</v>
      </c>
      <c r="I116" s="117" t="s">
        <v>672</v>
      </c>
      <c r="J116" s="118" t="s">
        <v>673</v>
      </c>
      <c r="K116" s="117">
        <v>-15941.5</v>
      </c>
      <c r="L116" s="117" t="s">
        <v>646</v>
      </c>
      <c r="M116" s="118" t="s">
        <v>634</v>
      </c>
      <c r="N116" s="118"/>
      <c r="O116" s="119" t="s">
        <v>643</v>
      </c>
      <c r="P116" s="119" t="s">
        <v>104</v>
      </c>
    </row>
    <row r="117" spans="1:16" ht="12.75" customHeight="1" x14ac:dyDescent="0.2">
      <c r="A117" s="73" t="str">
        <f t="shared" si="6"/>
        <v> IODE 4.2.268 </v>
      </c>
      <c r="B117" s="2" t="str">
        <f t="shared" si="7"/>
        <v>I</v>
      </c>
      <c r="C117" s="73">
        <f t="shared" si="8"/>
        <v>26952.294999999998</v>
      </c>
      <c r="D117" t="str">
        <f t="shared" si="9"/>
        <v>vis</v>
      </c>
      <c r="E117" t="e">
        <f>VLOOKUP(C117,'A (old)'!C$21:E$973,3,FALSE)</f>
        <v>#N/A</v>
      </c>
      <c r="F117" s="2" t="s">
        <v>233</v>
      </c>
      <c r="G117" t="str">
        <f t="shared" si="10"/>
        <v>26952.295</v>
      </c>
      <c r="H117" s="73">
        <f t="shared" si="11"/>
        <v>-15939</v>
      </c>
      <c r="I117" s="117" t="s">
        <v>674</v>
      </c>
      <c r="J117" s="118" t="s">
        <v>675</v>
      </c>
      <c r="K117" s="117">
        <v>-15939</v>
      </c>
      <c r="L117" s="117" t="s">
        <v>676</v>
      </c>
      <c r="M117" s="118" t="s">
        <v>282</v>
      </c>
      <c r="N117" s="118"/>
      <c r="O117" s="119" t="s">
        <v>656</v>
      </c>
      <c r="P117" s="119" t="s">
        <v>105</v>
      </c>
    </row>
    <row r="118" spans="1:16" ht="12.75" customHeight="1" x14ac:dyDescent="0.2">
      <c r="A118" s="73" t="str">
        <f t="shared" si="6"/>
        <v> IODE 4.2.268 </v>
      </c>
      <c r="B118" s="2" t="str">
        <f t="shared" si="7"/>
        <v>I</v>
      </c>
      <c r="C118" s="73">
        <f t="shared" si="8"/>
        <v>26984.382000000001</v>
      </c>
      <c r="D118" t="str">
        <f t="shared" si="9"/>
        <v>vis</v>
      </c>
      <c r="E118" t="e">
        <f>VLOOKUP(C118,'A (old)'!C$21:E$973,3,FALSE)</f>
        <v>#N/A</v>
      </c>
      <c r="F118" s="2" t="s">
        <v>233</v>
      </c>
      <c r="G118" t="str">
        <f t="shared" si="10"/>
        <v>26984.382</v>
      </c>
      <c r="H118" s="73">
        <f t="shared" si="11"/>
        <v>-15911</v>
      </c>
      <c r="I118" s="117" t="s">
        <v>677</v>
      </c>
      <c r="J118" s="118" t="s">
        <v>678</v>
      </c>
      <c r="K118" s="117">
        <v>-15911</v>
      </c>
      <c r="L118" s="117" t="s">
        <v>659</v>
      </c>
      <c r="M118" s="118" t="s">
        <v>282</v>
      </c>
      <c r="N118" s="118"/>
      <c r="O118" s="119" t="s">
        <v>656</v>
      </c>
      <c r="P118" s="119" t="s">
        <v>105</v>
      </c>
    </row>
    <row r="119" spans="1:16" ht="12.75" customHeight="1" x14ac:dyDescent="0.2">
      <c r="A119" s="73" t="str">
        <f t="shared" si="6"/>
        <v> AN 256.167 </v>
      </c>
      <c r="B119" s="2" t="str">
        <f t="shared" si="7"/>
        <v>I</v>
      </c>
      <c r="C119" s="73">
        <f t="shared" si="8"/>
        <v>27030.225999999999</v>
      </c>
      <c r="D119" t="str">
        <f t="shared" si="9"/>
        <v>vis</v>
      </c>
      <c r="E119" t="e">
        <f>VLOOKUP(C119,'A (old)'!C$21:E$973,3,FALSE)</f>
        <v>#N/A</v>
      </c>
      <c r="F119" s="2" t="s">
        <v>233</v>
      </c>
      <c r="G119" t="str">
        <f t="shared" si="10"/>
        <v>27030.226</v>
      </c>
      <c r="H119" s="73">
        <f t="shared" si="11"/>
        <v>-15871</v>
      </c>
      <c r="I119" s="117" t="s">
        <v>679</v>
      </c>
      <c r="J119" s="118" t="s">
        <v>680</v>
      </c>
      <c r="K119" s="117">
        <v>-15871</v>
      </c>
      <c r="L119" s="117" t="s">
        <v>633</v>
      </c>
      <c r="M119" s="118" t="s">
        <v>282</v>
      </c>
      <c r="N119" s="118"/>
      <c r="O119" s="119" t="s">
        <v>681</v>
      </c>
      <c r="P119" s="119" t="s">
        <v>106</v>
      </c>
    </row>
    <row r="120" spans="1:16" ht="12.75" customHeight="1" x14ac:dyDescent="0.2">
      <c r="A120" s="73" t="str">
        <f t="shared" si="6"/>
        <v> AN 251.315 </v>
      </c>
      <c r="B120" s="2" t="str">
        <f t="shared" si="7"/>
        <v>I</v>
      </c>
      <c r="C120" s="73">
        <f t="shared" si="8"/>
        <v>27061.181</v>
      </c>
      <c r="D120" t="str">
        <f t="shared" si="9"/>
        <v>vis</v>
      </c>
      <c r="E120" t="e">
        <f>VLOOKUP(C120,'A (old)'!C$21:E$973,3,FALSE)</f>
        <v>#N/A</v>
      </c>
      <c r="F120" s="2" t="s">
        <v>233</v>
      </c>
      <c r="G120" t="str">
        <f t="shared" si="10"/>
        <v>27061.181</v>
      </c>
      <c r="H120" s="73">
        <f t="shared" si="11"/>
        <v>-15844</v>
      </c>
      <c r="I120" s="117" t="s">
        <v>682</v>
      </c>
      <c r="J120" s="118" t="s">
        <v>683</v>
      </c>
      <c r="K120" s="117">
        <v>-15844</v>
      </c>
      <c r="L120" s="117" t="s">
        <v>684</v>
      </c>
      <c r="M120" s="118" t="s">
        <v>634</v>
      </c>
      <c r="N120" s="118"/>
      <c r="O120" s="119" t="s">
        <v>643</v>
      </c>
      <c r="P120" s="119" t="s">
        <v>104</v>
      </c>
    </row>
    <row r="121" spans="1:16" ht="12.75" customHeight="1" x14ac:dyDescent="0.2">
      <c r="A121" s="73" t="str">
        <f t="shared" si="6"/>
        <v> AN 251.315 </v>
      </c>
      <c r="B121" s="2" t="str">
        <f t="shared" si="7"/>
        <v>I</v>
      </c>
      <c r="C121" s="73">
        <f t="shared" si="8"/>
        <v>27329.377</v>
      </c>
      <c r="D121" t="str">
        <f t="shared" si="9"/>
        <v>vis</v>
      </c>
      <c r="E121" t="e">
        <f>VLOOKUP(C121,'A (old)'!C$21:E$973,3,FALSE)</f>
        <v>#N/A</v>
      </c>
      <c r="F121" s="2" t="s">
        <v>233</v>
      </c>
      <c r="G121" t="str">
        <f t="shared" si="10"/>
        <v>27329.377</v>
      </c>
      <c r="H121" s="73">
        <f t="shared" si="11"/>
        <v>-15610</v>
      </c>
      <c r="I121" s="117" t="s">
        <v>685</v>
      </c>
      <c r="J121" s="118" t="s">
        <v>686</v>
      </c>
      <c r="K121" s="117">
        <v>-15610</v>
      </c>
      <c r="L121" s="117" t="s">
        <v>687</v>
      </c>
      <c r="M121" s="118" t="s">
        <v>634</v>
      </c>
      <c r="N121" s="118"/>
      <c r="O121" s="119" t="s">
        <v>643</v>
      </c>
      <c r="P121" s="119" t="s">
        <v>104</v>
      </c>
    </row>
    <row r="122" spans="1:16" ht="12.75" customHeight="1" x14ac:dyDescent="0.2">
      <c r="A122" s="73" t="str">
        <f t="shared" si="6"/>
        <v> AN 251.315 </v>
      </c>
      <c r="B122" s="2" t="str">
        <f t="shared" si="7"/>
        <v>I</v>
      </c>
      <c r="C122" s="73">
        <f t="shared" si="8"/>
        <v>27330.499</v>
      </c>
      <c r="D122" t="str">
        <f t="shared" si="9"/>
        <v>vis</v>
      </c>
      <c r="E122" t="e">
        <f>VLOOKUP(C122,'A (old)'!C$21:E$973,3,FALSE)</f>
        <v>#N/A</v>
      </c>
      <c r="F122" s="2" t="s">
        <v>233</v>
      </c>
      <c r="G122" t="str">
        <f t="shared" si="10"/>
        <v>27330.499</v>
      </c>
      <c r="H122" s="73">
        <f t="shared" si="11"/>
        <v>-15609</v>
      </c>
      <c r="I122" s="117" t="s">
        <v>688</v>
      </c>
      <c r="J122" s="118" t="s">
        <v>689</v>
      </c>
      <c r="K122" s="117">
        <v>-15609</v>
      </c>
      <c r="L122" s="117" t="s">
        <v>690</v>
      </c>
      <c r="M122" s="118" t="s">
        <v>634</v>
      </c>
      <c r="N122" s="118"/>
      <c r="O122" s="119" t="s">
        <v>643</v>
      </c>
      <c r="P122" s="119" t="s">
        <v>104</v>
      </c>
    </row>
    <row r="123" spans="1:16" ht="12.75" customHeight="1" x14ac:dyDescent="0.2">
      <c r="A123" s="73" t="str">
        <f t="shared" si="6"/>
        <v> AN 257.75 </v>
      </c>
      <c r="B123" s="2" t="str">
        <f t="shared" si="7"/>
        <v>I</v>
      </c>
      <c r="C123" s="73">
        <f t="shared" si="8"/>
        <v>27368.315999999999</v>
      </c>
      <c r="D123" t="str">
        <f t="shared" si="9"/>
        <v>vis</v>
      </c>
      <c r="E123" t="e">
        <f>VLOOKUP(C123,'A (old)'!C$21:E$973,3,FALSE)</f>
        <v>#N/A</v>
      </c>
      <c r="F123" s="2" t="s">
        <v>233</v>
      </c>
      <c r="G123" t="str">
        <f t="shared" si="10"/>
        <v>27368.316</v>
      </c>
      <c r="H123" s="73">
        <f t="shared" si="11"/>
        <v>-15576</v>
      </c>
      <c r="I123" s="117" t="s">
        <v>691</v>
      </c>
      <c r="J123" s="118" t="s">
        <v>692</v>
      </c>
      <c r="K123" s="117">
        <v>-15576</v>
      </c>
      <c r="L123" s="117" t="s">
        <v>693</v>
      </c>
      <c r="M123" s="118" t="s">
        <v>282</v>
      </c>
      <c r="N123" s="118"/>
      <c r="O123" s="119" t="s">
        <v>694</v>
      </c>
      <c r="P123" s="119" t="s">
        <v>107</v>
      </c>
    </row>
    <row r="124" spans="1:16" ht="12.75" customHeight="1" x14ac:dyDescent="0.2">
      <c r="A124" s="73" t="str">
        <f t="shared" si="6"/>
        <v> AN 257.75 </v>
      </c>
      <c r="B124" s="2" t="str">
        <f t="shared" si="7"/>
        <v>I</v>
      </c>
      <c r="C124" s="73">
        <f t="shared" si="8"/>
        <v>27369.462</v>
      </c>
      <c r="D124" t="str">
        <f t="shared" si="9"/>
        <v>vis</v>
      </c>
      <c r="E124" t="e">
        <f>VLOOKUP(C124,'A (old)'!C$21:E$973,3,FALSE)</f>
        <v>#N/A</v>
      </c>
      <c r="F124" s="2" t="s">
        <v>233</v>
      </c>
      <c r="G124" t="str">
        <f t="shared" si="10"/>
        <v>27369.462</v>
      </c>
      <c r="H124" s="73">
        <f t="shared" si="11"/>
        <v>-15575</v>
      </c>
      <c r="I124" s="117" t="s">
        <v>695</v>
      </c>
      <c r="J124" s="118" t="s">
        <v>696</v>
      </c>
      <c r="K124" s="117">
        <v>-15575</v>
      </c>
      <c r="L124" s="117" t="s">
        <v>693</v>
      </c>
      <c r="M124" s="118" t="s">
        <v>282</v>
      </c>
      <c r="N124" s="118"/>
      <c r="O124" s="119" t="s">
        <v>694</v>
      </c>
      <c r="P124" s="119" t="s">
        <v>107</v>
      </c>
    </row>
    <row r="125" spans="1:16" ht="12.75" customHeight="1" x14ac:dyDescent="0.2">
      <c r="A125" s="73" t="str">
        <f t="shared" si="6"/>
        <v> AN 257.75 </v>
      </c>
      <c r="B125" s="2" t="str">
        <f t="shared" si="7"/>
        <v>I</v>
      </c>
      <c r="C125" s="73">
        <f t="shared" si="8"/>
        <v>27384.358</v>
      </c>
      <c r="D125" t="str">
        <f t="shared" si="9"/>
        <v>vis</v>
      </c>
      <c r="E125" t="e">
        <f>VLOOKUP(C125,'A (old)'!C$21:E$973,3,FALSE)</f>
        <v>#N/A</v>
      </c>
      <c r="F125" s="2" t="s">
        <v>233</v>
      </c>
      <c r="G125" t="str">
        <f t="shared" si="10"/>
        <v>27384.358</v>
      </c>
      <c r="H125" s="73">
        <f t="shared" si="11"/>
        <v>-15562</v>
      </c>
      <c r="I125" s="117" t="s">
        <v>697</v>
      </c>
      <c r="J125" s="118" t="s">
        <v>698</v>
      </c>
      <c r="K125" s="117">
        <v>-15562</v>
      </c>
      <c r="L125" s="117" t="s">
        <v>699</v>
      </c>
      <c r="M125" s="118" t="s">
        <v>282</v>
      </c>
      <c r="N125" s="118"/>
      <c r="O125" s="119" t="s">
        <v>694</v>
      </c>
      <c r="P125" s="119" t="s">
        <v>107</v>
      </c>
    </row>
    <row r="126" spans="1:16" ht="12.75" customHeight="1" x14ac:dyDescent="0.2">
      <c r="A126" s="73" t="str">
        <f t="shared" si="6"/>
        <v> AN 257.75 </v>
      </c>
      <c r="B126" s="2" t="str">
        <f t="shared" si="7"/>
        <v>I</v>
      </c>
      <c r="C126" s="73">
        <f t="shared" si="8"/>
        <v>27636.499</v>
      </c>
      <c r="D126" t="str">
        <f t="shared" si="9"/>
        <v>vis</v>
      </c>
      <c r="E126" t="e">
        <f>VLOOKUP(C126,'A (old)'!C$21:E$973,3,FALSE)</f>
        <v>#N/A</v>
      </c>
      <c r="F126" s="2" t="s">
        <v>233</v>
      </c>
      <c r="G126" t="str">
        <f t="shared" si="10"/>
        <v>27636.499</v>
      </c>
      <c r="H126" s="73">
        <f t="shared" si="11"/>
        <v>-15342</v>
      </c>
      <c r="I126" s="117" t="s">
        <v>700</v>
      </c>
      <c r="J126" s="118" t="s">
        <v>701</v>
      </c>
      <c r="K126" s="117">
        <v>-15342</v>
      </c>
      <c r="L126" s="117" t="s">
        <v>659</v>
      </c>
      <c r="M126" s="118" t="s">
        <v>282</v>
      </c>
      <c r="N126" s="118"/>
      <c r="O126" s="119" t="s">
        <v>694</v>
      </c>
      <c r="P126" s="119" t="s">
        <v>107</v>
      </c>
    </row>
    <row r="127" spans="1:16" ht="12.75" customHeight="1" x14ac:dyDescent="0.2">
      <c r="A127" s="73" t="str">
        <f t="shared" si="6"/>
        <v> AN 257.75 </v>
      </c>
      <c r="B127" s="2" t="str">
        <f t="shared" si="7"/>
        <v>I</v>
      </c>
      <c r="C127" s="73">
        <f t="shared" si="8"/>
        <v>27713.275000000001</v>
      </c>
      <c r="D127" t="str">
        <f t="shared" si="9"/>
        <v>vis</v>
      </c>
      <c r="E127" t="e">
        <f>VLOOKUP(C127,'A (old)'!C$21:E$973,3,FALSE)</f>
        <v>#N/A</v>
      </c>
      <c r="F127" s="2" t="s">
        <v>233</v>
      </c>
      <c r="G127" t="str">
        <f t="shared" si="10"/>
        <v>27713.275</v>
      </c>
      <c r="H127" s="73">
        <f t="shared" si="11"/>
        <v>-15275</v>
      </c>
      <c r="I127" s="117" t="s">
        <v>702</v>
      </c>
      <c r="J127" s="118" t="s">
        <v>703</v>
      </c>
      <c r="K127" s="117">
        <v>-15275</v>
      </c>
      <c r="L127" s="117" t="s">
        <v>704</v>
      </c>
      <c r="M127" s="118" t="s">
        <v>282</v>
      </c>
      <c r="N127" s="118"/>
      <c r="O127" s="119" t="s">
        <v>694</v>
      </c>
      <c r="P127" s="119" t="s">
        <v>107</v>
      </c>
    </row>
    <row r="128" spans="1:16" ht="12.75" customHeight="1" x14ac:dyDescent="0.2">
      <c r="A128" s="73" t="str">
        <f t="shared" si="6"/>
        <v> AN 257.75 </v>
      </c>
      <c r="B128" s="2" t="str">
        <f t="shared" si="7"/>
        <v>I</v>
      </c>
      <c r="C128" s="73">
        <f t="shared" si="8"/>
        <v>27722.45</v>
      </c>
      <c r="D128" t="str">
        <f t="shared" si="9"/>
        <v>vis</v>
      </c>
      <c r="E128" t="e">
        <f>VLOOKUP(C128,'A (old)'!C$21:E$973,3,FALSE)</f>
        <v>#N/A</v>
      </c>
      <c r="F128" s="2" t="s">
        <v>233</v>
      </c>
      <c r="G128" t="str">
        <f t="shared" si="10"/>
        <v>27722.450</v>
      </c>
      <c r="H128" s="73">
        <f t="shared" si="11"/>
        <v>-15267</v>
      </c>
      <c r="I128" s="117" t="s">
        <v>705</v>
      </c>
      <c r="J128" s="118" t="s">
        <v>706</v>
      </c>
      <c r="K128" s="117">
        <v>-15267</v>
      </c>
      <c r="L128" s="117" t="s">
        <v>662</v>
      </c>
      <c r="M128" s="118" t="s">
        <v>282</v>
      </c>
      <c r="N128" s="118"/>
      <c r="O128" s="119" t="s">
        <v>694</v>
      </c>
      <c r="P128" s="119" t="s">
        <v>107</v>
      </c>
    </row>
    <row r="129" spans="1:16" ht="12.75" customHeight="1" x14ac:dyDescent="0.2">
      <c r="A129" s="73" t="str">
        <f t="shared" si="6"/>
        <v> AN 257.75 </v>
      </c>
      <c r="B129" s="2" t="str">
        <f t="shared" si="7"/>
        <v>I</v>
      </c>
      <c r="C129" s="73">
        <f t="shared" si="8"/>
        <v>27737.348000000002</v>
      </c>
      <c r="D129" t="str">
        <f t="shared" si="9"/>
        <v>vis</v>
      </c>
      <c r="E129" t="e">
        <f>VLOOKUP(C129,'A (old)'!C$21:E$973,3,FALSE)</f>
        <v>#N/A</v>
      </c>
      <c r="F129" s="2" t="s">
        <v>233</v>
      </c>
      <c r="G129" t="str">
        <f t="shared" si="10"/>
        <v>27737.348</v>
      </c>
      <c r="H129" s="73">
        <f t="shared" si="11"/>
        <v>-15254</v>
      </c>
      <c r="I129" s="117" t="s">
        <v>707</v>
      </c>
      <c r="J129" s="118" t="s">
        <v>708</v>
      </c>
      <c r="K129" s="117">
        <v>-15254</v>
      </c>
      <c r="L129" s="117" t="s">
        <v>709</v>
      </c>
      <c r="M129" s="118" t="s">
        <v>282</v>
      </c>
      <c r="N129" s="118"/>
      <c r="O129" s="119" t="s">
        <v>694</v>
      </c>
      <c r="P129" s="119" t="s">
        <v>107</v>
      </c>
    </row>
    <row r="130" spans="1:16" ht="12.75" customHeight="1" x14ac:dyDescent="0.2">
      <c r="A130" s="73" t="str">
        <f t="shared" si="6"/>
        <v> AN 257.75 </v>
      </c>
      <c r="B130" s="2" t="str">
        <f t="shared" si="7"/>
        <v>I</v>
      </c>
      <c r="C130" s="73">
        <f t="shared" si="8"/>
        <v>27744.236000000001</v>
      </c>
      <c r="D130" t="str">
        <f t="shared" si="9"/>
        <v>vis</v>
      </c>
      <c r="E130" t="e">
        <f>VLOOKUP(C130,'A (old)'!C$21:E$973,3,FALSE)</f>
        <v>#N/A</v>
      </c>
      <c r="F130" s="2" t="s">
        <v>233</v>
      </c>
      <c r="G130" t="str">
        <f t="shared" si="10"/>
        <v>27744.236</v>
      </c>
      <c r="H130" s="73">
        <f t="shared" si="11"/>
        <v>-15248</v>
      </c>
      <c r="I130" s="117" t="s">
        <v>710</v>
      </c>
      <c r="J130" s="118" t="s">
        <v>711</v>
      </c>
      <c r="K130" s="117">
        <v>-15248</v>
      </c>
      <c r="L130" s="117" t="s">
        <v>712</v>
      </c>
      <c r="M130" s="118" t="s">
        <v>282</v>
      </c>
      <c r="N130" s="118"/>
      <c r="O130" s="119" t="s">
        <v>694</v>
      </c>
      <c r="P130" s="119" t="s">
        <v>107</v>
      </c>
    </row>
    <row r="131" spans="1:16" ht="12.75" customHeight="1" x14ac:dyDescent="0.2">
      <c r="A131" s="73" t="str">
        <f t="shared" si="6"/>
        <v> AN 257.75 </v>
      </c>
      <c r="B131" s="2" t="str">
        <f t="shared" si="7"/>
        <v>I</v>
      </c>
      <c r="C131" s="73">
        <f t="shared" si="8"/>
        <v>27776.323</v>
      </c>
      <c r="D131" t="str">
        <f t="shared" si="9"/>
        <v>vis</v>
      </c>
      <c r="E131" t="e">
        <f>VLOOKUP(C131,'A (old)'!C$21:E$973,3,FALSE)</f>
        <v>#N/A</v>
      </c>
      <c r="F131" s="2" t="s">
        <v>233</v>
      </c>
      <c r="G131" t="str">
        <f t="shared" si="10"/>
        <v>27776.323</v>
      </c>
      <c r="H131" s="73">
        <f t="shared" si="11"/>
        <v>-15220</v>
      </c>
      <c r="I131" s="117" t="s">
        <v>713</v>
      </c>
      <c r="J131" s="118" t="s">
        <v>714</v>
      </c>
      <c r="K131" s="117">
        <v>-15220</v>
      </c>
      <c r="L131" s="117" t="s">
        <v>715</v>
      </c>
      <c r="M131" s="118" t="s">
        <v>282</v>
      </c>
      <c r="N131" s="118"/>
      <c r="O131" s="119" t="s">
        <v>694</v>
      </c>
      <c r="P131" s="119" t="s">
        <v>107</v>
      </c>
    </row>
    <row r="132" spans="1:16" ht="12.75" customHeight="1" x14ac:dyDescent="0.2">
      <c r="A132" s="73" t="str">
        <f t="shared" si="6"/>
        <v> HA 113.75 </v>
      </c>
      <c r="B132" s="2" t="str">
        <f t="shared" si="7"/>
        <v>I</v>
      </c>
      <c r="C132" s="73">
        <f t="shared" si="8"/>
        <v>27995.324000000001</v>
      </c>
      <c r="D132" t="str">
        <f t="shared" si="9"/>
        <v>vis</v>
      </c>
      <c r="E132" t="e">
        <f>VLOOKUP(C132,'A (old)'!C$21:E$973,3,FALSE)</f>
        <v>#N/A</v>
      </c>
      <c r="F132" s="2" t="s">
        <v>233</v>
      </c>
      <c r="G132" t="str">
        <f t="shared" si="10"/>
        <v>27995.324</v>
      </c>
      <c r="H132" s="73">
        <f t="shared" si="11"/>
        <v>-15029</v>
      </c>
      <c r="I132" s="117" t="s">
        <v>716</v>
      </c>
      <c r="J132" s="118" t="s">
        <v>717</v>
      </c>
      <c r="K132" s="117">
        <v>-15029</v>
      </c>
      <c r="L132" s="117" t="s">
        <v>718</v>
      </c>
      <c r="M132" s="118" t="s">
        <v>719</v>
      </c>
      <c r="N132" s="118"/>
      <c r="O132" s="119" t="s">
        <v>720</v>
      </c>
      <c r="P132" s="119" t="s">
        <v>108</v>
      </c>
    </row>
    <row r="133" spans="1:16" ht="12.75" customHeight="1" x14ac:dyDescent="0.2">
      <c r="A133" s="73" t="str">
        <f t="shared" si="6"/>
        <v> AN 263.115 </v>
      </c>
      <c r="B133" s="2" t="str">
        <f t="shared" si="7"/>
        <v>I</v>
      </c>
      <c r="C133" s="73">
        <f t="shared" si="8"/>
        <v>28373.442999999999</v>
      </c>
      <c r="D133" t="str">
        <f t="shared" si="9"/>
        <v>vis</v>
      </c>
      <c r="E133" t="e">
        <f>VLOOKUP(C133,'A (old)'!C$21:E$973,3,FALSE)</f>
        <v>#N/A</v>
      </c>
      <c r="F133" s="2" t="s">
        <v>233</v>
      </c>
      <c r="G133" t="str">
        <f t="shared" si="10"/>
        <v>28373.443</v>
      </c>
      <c r="H133" s="73">
        <f t="shared" si="11"/>
        <v>-14699</v>
      </c>
      <c r="I133" s="117" t="s">
        <v>721</v>
      </c>
      <c r="J133" s="118" t="s">
        <v>722</v>
      </c>
      <c r="K133" s="117">
        <v>-14699</v>
      </c>
      <c r="L133" s="117" t="s">
        <v>723</v>
      </c>
      <c r="M133" s="118" t="s">
        <v>282</v>
      </c>
      <c r="N133" s="118"/>
      <c r="O133" s="119" t="s">
        <v>694</v>
      </c>
      <c r="P133" s="119" t="s">
        <v>109</v>
      </c>
    </row>
    <row r="134" spans="1:16" ht="12.75" customHeight="1" x14ac:dyDescent="0.2">
      <c r="A134" s="73" t="str">
        <f t="shared" si="6"/>
        <v> AN 263.115 </v>
      </c>
      <c r="B134" s="2" t="str">
        <f t="shared" si="7"/>
        <v>I</v>
      </c>
      <c r="C134" s="73">
        <f t="shared" si="8"/>
        <v>28374.597000000002</v>
      </c>
      <c r="D134" t="str">
        <f t="shared" si="9"/>
        <v>vis</v>
      </c>
      <c r="E134" t="e">
        <f>VLOOKUP(C134,'A (old)'!C$21:E$973,3,FALSE)</f>
        <v>#N/A</v>
      </c>
      <c r="F134" s="2" t="s">
        <v>233</v>
      </c>
      <c r="G134" t="str">
        <f t="shared" si="10"/>
        <v>28374.597</v>
      </c>
      <c r="H134" s="73">
        <f t="shared" si="11"/>
        <v>-14698</v>
      </c>
      <c r="I134" s="117" t="s">
        <v>724</v>
      </c>
      <c r="J134" s="118" t="s">
        <v>725</v>
      </c>
      <c r="K134" s="117">
        <v>-14698</v>
      </c>
      <c r="L134" s="117" t="s">
        <v>726</v>
      </c>
      <c r="M134" s="118" t="s">
        <v>282</v>
      </c>
      <c r="N134" s="118"/>
      <c r="O134" s="119" t="s">
        <v>694</v>
      </c>
      <c r="P134" s="119" t="s">
        <v>109</v>
      </c>
    </row>
    <row r="135" spans="1:16" ht="12.75" customHeight="1" x14ac:dyDescent="0.2">
      <c r="A135" s="73" t="str">
        <f t="shared" si="6"/>
        <v> AN 263.115 </v>
      </c>
      <c r="B135" s="2" t="str">
        <f t="shared" si="7"/>
        <v>I</v>
      </c>
      <c r="C135" s="73">
        <f t="shared" si="8"/>
        <v>28427.31</v>
      </c>
      <c r="D135" t="str">
        <f t="shared" si="9"/>
        <v>vis</v>
      </c>
      <c r="E135" t="e">
        <f>VLOOKUP(C135,'A (old)'!C$21:E$973,3,FALSE)</f>
        <v>#N/A</v>
      </c>
      <c r="F135" s="2" t="s">
        <v>233</v>
      </c>
      <c r="G135" t="str">
        <f t="shared" si="10"/>
        <v>28427.310</v>
      </c>
      <c r="H135" s="73">
        <f t="shared" si="11"/>
        <v>-14652</v>
      </c>
      <c r="I135" s="117" t="s">
        <v>727</v>
      </c>
      <c r="J135" s="118" t="s">
        <v>728</v>
      </c>
      <c r="K135" s="117">
        <v>-14652</v>
      </c>
      <c r="L135" s="117" t="s">
        <v>729</v>
      </c>
      <c r="M135" s="118" t="s">
        <v>282</v>
      </c>
      <c r="N135" s="118"/>
      <c r="O135" s="119" t="s">
        <v>694</v>
      </c>
      <c r="P135" s="119" t="s">
        <v>109</v>
      </c>
    </row>
    <row r="136" spans="1:16" ht="12.75" customHeight="1" x14ac:dyDescent="0.2">
      <c r="A136" s="73" t="str">
        <f t="shared" si="6"/>
        <v> AN 263.115 </v>
      </c>
      <c r="B136" s="2" t="str">
        <f t="shared" si="7"/>
        <v>I</v>
      </c>
      <c r="C136" s="73">
        <f t="shared" si="8"/>
        <v>28428.457999999999</v>
      </c>
      <c r="D136" t="str">
        <f t="shared" si="9"/>
        <v>vis</v>
      </c>
      <c r="E136" t="e">
        <f>VLOOKUP(C136,'A (old)'!C$21:E$973,3,FALSE)</f>
        <v>#N/A</v>
      </c>
      <c r="F136" s="2" t="s">
        <v>233</v>
      </c>
      <c r="G136" t="str">
        <f t="shared" si="10"/>
        <v>28428.458</v>
      </c>
      <c r="H136" s="73">
        <f t="shared" si="11"/>
        <v>-14651</v>
      </c>
      <c r="I136" s="117" t="s">
        <v>730</v>
      </c>
      <c r="J136" s="118" t="s">
        <v>731</v>
      </c>
      <c r="K136" s="117">
        <v>-14651</v>
      </c>
      <c r="L136" s="117" t="s">
        <v>732</v>
      </c>
      <c r="M136" s="118" t="s">
        <v>282</v>
      </c>
      <c r="N136" s="118"/>
      <c r="O136" s="119" t="s">
        <v>694</v>
      </c>
      <c r="P136" s="119" t="s">
        <v>109</v>
      </c>
    </row>
    <row r="137" spans="1:16" ht="12.75" customHeight="1" x14ac:dyDescent="0.2">
      <c r="A137" s="73" t="str">
        <f t="shared" si="6"/>
        <v> AN 263.115 </v>
      </c>
      <c r="B137" s="2" t="str">
        <f t="shared" si="7"/>
        <v>I</v>
      </c>
      <c r="C137" s="73">
        <f t="shared" si="8"/>
        <v>28458.264999999999</v>
      </c>
      <c r="D137" t="str">
        <f t="shared" si="9"/>
        <v>vis</v>
      </c>
      <c r="E137" t="e">
        <f>VLOOKUP(C137,'A (old)'!C$21:E$973,3,FALSE)</f>
        <v>#N/A</v>
      </c>
      <c r="F137" s="2" t="s">
        <v>233</v>
      </c>
      <c r="G137" t="str">
        <f t="shared" si="10"/>
        <v>28458.265</v>
      </c>
      <c r="H137" s="73">
        <f t="shared" si="11"/>
        <v>-14625</v>
      </c>
      <c r="I137" s="117" t="s">
        <v>733</v>
      </c>
      <c r="J137" s="118" t="s">
        <v>734</v>
      </c>
      <c r="K137" s="117">
        <v>-14625</v>
      </c>
      <c r="L137" s="117" t="s">
        <v>735</v>
      </c>
      <c r="M137" s="118" t="s">
        <v>282</v>
      </c>
      <c r="N137" s="118"/>
      <c r="O137" s="119" t="s">
        <v>694</v>
      </c>
      <c r="P137" s="119" t="s">
        <v>109</v>
      </c>
    </row>
    <row r="138" spans="1:16" ht="12.75" customHeight="1" x14ac:dyDescent="0.2">
      <c r="A138" s="73" t="str">
        <f t="shared" si="6"/>
        <v> AN 263.115 </v>
      </c>
      <c r="B138" s="2" t="str">
        <f t="shared" si="7"/>
        <v>I</v>
      </c>
      <c r="C138" s="73">
        <f t="shared" si="8"/>
        <v>28459.401000000002</v>
      </c>
      <c r="D138" t="str">
        <f t="shared" si="9"/>
        <v>vis</v>
      </c>
      <c r="E138" t="e">
        <f>VLOOKUP(C138,'A (old)'!C$21:E$973,3,FALSE)</f>
        <v>#N/A</v>
      </c>
      <c r="F138" s="2" t="s">
        <v>233</v>
      </c>
      <c r="G138" t="str">
        <f t="shared" si="10"/>
        <v>28459.401</v>
      </c>
      <c r="H138" s="73">
        <f t="shared" si="11"/>
        <v>-14624</v>
      </c>
      <c r="I138" s="117" t="s">
        <v>736</v>
      </c>
      <c r="J138" s="118" t="s">
        <v>737</v>
      </c>
      <c r="K138" s="117">
        <v>-14624</v>
      </c>
      <c r="L138" s="117" t="s">
        <v>738</v>
      </c>
      <c r="M138" s="118" t="s">
        <v>282</v>
      </c>
      <c r="N138" s="118"/>
      <c r="O138" s="119" t="s">
        <v>694</v>
      </c>
      <c r="P138" s="119" t="s">
        <v>109</v>
      </c>
    </row>
    <row r="139" spans="1:16" ht="12.75" customHeight="1" x14ac:dyDescent="0.2">
      <c r="A139" s="73" t="str">
        <f t="shared" ref="A139:A202" si="12">P139</f>
        <v> AN 263.115 </v>
      </c>
      <c r="B139" s="2" t="str">
        <f t="shared" ref="B139:B202" si="13">IF(H139=INT(H139),"I","II")</f>
        <v>I</v>
      </c>
      <c r="C139" s="73">
        <f t="shared" ref="C139:C202" si="14">1*G139</f>
        <v>28466.282999999999</v>
      </c>
      <c r="D139" t="str">
        <f t="shared" ref="D139:D202" si="15">VLOOKUP(F139,I$1:J$5,2,FALSE)</f>
        <v>vis</v>
      </c>
      <c r="E139" t="e">
        <f>VLOOKUP(C139,'A (old)'!C$21:E$973,3,FALSE)</f>
        <v>#N/A</v>
      </c>
      <c r="F139" s="2" t="s">
        <v>233</v>
      </c>
      <c r="G139" t="str">
        <f t="shared" ref="G139:G202" si="16">MID(I139,3,LEN(I139)-3)</f>
        <v>28466.283</v>
      </c>
      <c r="H139" s="73">
        <f t="shared" ref="H139:H202" si="17">1*K139</f>
        <v>-14618</v>
      </c>
      <c r="I139" s="117" t="s">
        <v>739</v>
      </c>
      <c r="J139" s="118" t="s">
        <v>740</v>
      </c>
      <c r="K139" s="117">
        <v>-14618</v>
      </c>
      <c r="L139" s="117" t="s">
        <v>726</v>
      </c>
      <c r="M139" s="118" t="s">
        <v>282</v>
      </c>
      <c r="N139" s="118"/>
      <c r="O139" s="119" t="s">
        <v>694</v>
      </c>
      <c r="P139" s="119" t="s">
        <v>109</v>
      </c>
    </row>
    <row r="140" spans="1:16" ht="12.75" customHeight="1" x14ac:dyDescent="0.2">
      <c r="A140" s="73" t="str">
        <f t="shared" si="12"/>
        <v> AN 263.115 </v>
      </c>
      <c r="B140" s="2" t="str">
        <f t="shared" si="13"/>
        <v>I</v>
      </c>
      <c r="C140" s="73">
        <f t="shared" si="14"/>
        <v>28481.165000000001</v>
      </c>
      <c r="D140" t="str">
        <f t="shared" si="15"/>
        <v>vis</v>
      </c>
      <c r="E140" t="e">
        <f>VLOOKUP(C140,'A (old)'!C$21:E$973,3,FALSE)</f>
        <v>#N/A</v>
      </c>
      <c r="F140" s="2" t="s">
        <v>233</v>
      </c>
      <c r="G140" t="str">
        <f t="shared" si="16"/>
        <v>28481.165</v>
      </c>
      <c r="H140" s="73">
        <f t="shared" si="17"/>
        <v>-14605</v>
      </c>
      <c r="I140" s="117" t="s">
        <v>741</v>
      </c>
      <c r="J140" s="118" t="s">
        <v>742</v>
      </c>
      <c r="K140" s="117">
        <v>-14605</v>
      </c>
      <c r="L140" s="117" t="s">
        <v>743</v>
      </c>
      <c r="M140" s="118" t="s">
        <v>282</v>
      </c>
      <c r="N140" s="118"/>
      <c r="O140" s="119" t="s">
        <v>694</v>
      </c>
      <c r="P140" s="119" t="s">
        <v>109</v>
      </c>
    </row>
    <row r="141" spans="1:16" ht="12.75" customHeight="1" x14ac:dyDescent="0.2">
      <c r="A141" s="73" t="str">
        <f t="shared" si="12"/>
        <v> AN 263.115 </v>
      </c>
      <c r="B141" s="2" t="str">
        <f t="shared" si="13"/>
        <v>I</v>
      </c>
      <c r="C141" s="73">
        <f t="shared" si="14"/>
        <v>28482.326000000001</v>
      </c>
      <c r="D141" t="str">
        <f t="shared" si="15"/>
        <v>vis</v>
      </c>
      <c r="E141" t="e">
        <f>VLOOKUP(C141,'A (old)'!C$21:E$973,3,FALSE)</f>
        <v>#N/A</v>
      </c>
      <c r="F141" s="2" t="s">
        <v>233</v>
      </c>
      <c r="G141" t="str">
        <f t="shared" si="16"/>
        <v>28482.326</v>
      </c>
      <c r="H141" s="73">
        <f t="shared" si="17"/>
        <v>-14604</v>
      </c>
      <c r="I141" s="117" t="s">
        <v>744</v>
      </c>
      <c r="J141" s="118" t="s">
        <v>745</v>
      </c>
      <c r="K141" s="117">
        <v>-14604</v>
      </c>
      <c r="L141" s="117" t="s">
        <v>746</v>
      </c>
      <c r="M141" s="118" t="s">
        <v>282</v>
      </c>
      <c r="N141" s="118"/>
      <c r="O141" s="119" t="s">
        <v>694</v>
      </c>
      <c r="P141" s="119" t="s">
        <v>109</v>
      </c>
    </row>
    <row r="142" spans="1:16" ht="12.75" customHeight="1" x14ac:dyDescent="0.2">
      <c r="A142" s="73" t="str">
        <f t="shared" si="12"/>
        <v> AN 263.115 </v>
      </c>
      <c r="B142" s="2" t="str">
        <f t="shared" si="13"/>
        <v>I</v>
      </c>
      <c r="C142" s="73">
        <f t="shared" si="14"/>
        <v>28497.233</v>
      </c>
      <c r="D142" t="str">
        <f t="shared" si="15"/>
        <v>vis</v>
      </c>
      <c r="E142" t="e">
        <f>VLOOKUP(C142,'A (old)'!C$21:E$973,3,FALSE)</f>
        <v>#N/A</v>
      </c>
      <c r="F142" s="2" t="s">
        <v>233</v>
      </c>
      <c r="G142" t="str">
        <f t="shared" si="16"/>
        <v>28497.233</v>
      </c>
      <c r="H142" s="73">
        <f t="shared" si="17"/>
        <v>-14591</v>
      </c>
      <c r="I142" s="117" t="s">
        <v>747</v>
      </c>
      <c r="J142" s="118" t="s">
        <v>748</v>
      </c>
      <c r="K142" s="117">
        <v>-14591</v>
      </c>
      <c r="L142" s="117" t="s">
        <v>749</v>
      </c>
      <c r="M142" s="118" t="s">
        <v>282</v>
      </c>
      <c r="N142" s="118"/>
      <c r="O142" s="119" t="s">
        <v>694</v>
      </c>
      <c r="P142" s="119" t="s">
        <v>109</v>
      </c>
    </row>
    <row r="143" spans="1:16" ht="12.75" customHeight="1" x14ac:dyDescent="0.2">
      <c r="A143" s="73" t="str">
        <f t="shared" si="12"/>
        <v> AN 263.115 </v>
      </c>
      <c r="B143" s="2" t="str">
        <f t="shared" si="13"/>
        <v>I</v>
      </c>
      <c r="C143" s="73">
        <f t="shared" si="14"/>
        <v>28514.397000000001</v>
      </c>
      <c r="D143" t="str">
        <f t="shared" si="15"/>
        <v>vis</v>
      </c>
      <c r="E143" t="e">
        <f>VLOOKUP(C143,'A (old)'!C$21:E$973,3,FALSE)</f>
        <v>#N/A</v>
      </c>
      <c r="F143" s="2" t="s">
        <v>233</v>
      </c>
      <c r="G143" t="str">
        <f t="shared" si="16"/>
        <v>28514.397</v>
      </c>
      <c r="H143" s="73">
        <f t="shared" si="17"/>
        <v>-14576</v>
      </c>
      <c r="I143" s="117" t="s">
        <v>750</v>
      </c>
      <c r="J143" s="118" t="s">
        <v>751</v>
      </c>
      <c r="K143" s="117">
        <v>-14576</v>
      </c>
      <c r="L143" s="117" t="s">
        <v>715</v>
      </c>
      <c r="M143" s="118" t="s">
        <v>282</v>
      </c>
      <c r="N143" s="118"/>
      <c r="O143" s="119" t="s">
        <v>694</v>
      </c>
      <c r="P143" s="119" t="s">
        <v>109</v>
      </c>
    </row>
    <row r="144" spans="1:16" ht="12.75" customHeight="1" x14ac:dyDescent="0.2">
      <c r="A144" s="73" t="str">
        <f t="shared" si="12"/>
        <v> AN 263.115 </v>
      </c>
      <c r="B144" s="2" t="str">
        <f t="shared" si="13"/>
        <v>I</v>
      </c>
      <c r="C144" s="73">
        <f t="shared" si="14"/>
        <v>28521.29</v>
      </c>
      <c r="D144" t="str">
        <f t="shared" si="15"/>
        <v>vis</v>
      </c>
      <c r="E144" t="e">
        <f>VLOOKUP(C144,'A (old)'!C$21:E$973,3,FALSE)</f>
        <v>#N/A</v>
      </c>
      <c r="F144" s="2" t="s">
        <v>233</v>
      </c>
      <c r="G144" t="str">
        <f t="shared" si="16"/>
        <v>28521.290</v>
      </c>
      <c r="H144" s="73">
        <f t="shared" si="17"/>
        <v>-14570</v>
      </c>
      <c r="I144" s="117" t="s">
        <v>752</v>
      </c>
      <c r="J144" s="118" t="s">
        <v>753</v>
      </c>
      <c r="K144" s="117">
        <v>-14570</v>
      </c>
      <c r="L144" s="117" t="s">
        <v>732</v>
      </c>
      <c r="M144" s="118" t="s">
        <v>282</v>
      </c>
      <c r="N144" s="118"/>
      <c r="O144" s="119" t="s">
        <v>694</v>
      </c>
      <c r="P144" s="119" t="s">
        <v>109</v>
      </c>
    </row>
    <row r="145" spans="1:16" ht="12.75" customHeight="1" x14ac:dyDescent="0.2">
      <c r="A145" s="73" t="str">
        <f t="shared" si="12"/>
        <v> AN 263.115 </v>
      </c>
      <c r="B145" s="2" t="str">
        <f t="shared" si="13"/>
        <v>I</v>
      </c>
      <c r="C145" s="73">
        <f t="shared" si="14"/>
        <v>28544.221000000001</v>
      </c>
      <c r="D145" t="str">
        <f t="shared" si="15"/>
        <v>vis</v>
      </c>
      <c r="E145" t="e">
        <f>VLOOKUP(C145,'A (old)'!C$21:E$973,3,FALSE)</f>
        <v>#N/A</v>
      </c>
      <c r="F145" s="2" t="s">
        <v>233</v>
      </c>
      <c r="G145" t="str">
        <f t="shared" si="16"/>
        <v>28544.221</v>
      </c>
      <c r="H145" s="73">
        <f t="shared" si="17"/>
        <v>-14550</v>
      </c>
      <c r="I145" s="117" t="s">
        <v>754</v>
      </c>
      <c r="J145" s="118" t="s">
        <v>755</v>
      </c>
      <c r="K145" s="117">
        <v>-14550</v>
      </c>
      <c r="L145" s="117" t="s">
        <v>735</v>
      </c>
      <c r="M145" s="118" t="s">
        <v>282</v>
      </c>
      <c r="N145" s="118"/>
      <c r="O145" s="119" t="s">
        <v>694</v>
      </c>
      <c r="P145" s="119" t="s">
        <v>109</v>
      </c>
    </row>
    <row r="146" spans="1:16" ht="12.75" customHeight="1" x14ac:dyDescent="0.2">
      <c r="A146" s="73" t="str">
        <f t="shared" si="12"/>
        <v>BAVM 8 </v>
      </c>
      <c r="B146" s="2" t="str">
        <f t="shared" si="13"/>
        <v>I</v>
      </c>
      <c r="C146" s="73">
        <f t="shared" si="14"/>
        <v>33504.523000000001</v>
      </c>
      <c r="D146" t="str">
        <f t="shared" si="15"/>
        <v>vis</v>
      </c>
      <c r="E146" t="e">
        <f>VLOOKUP(C146,'A (old)'!C$21:E$973,3,FALSE)</f>
        <v>#N/A</v>
      </c>
      <c r="F146" s="2" t="s">
        <v>233</v>
      </c>
      <c r="G146" t="str">
        <f t="shared" si="16"/>
        <v>33504.523</v>
      </c>
      <c r="H146" s="73">
        <f t="shared" si="17"/>
        <v>-10222</v>
      </c>
      <c r="I146" s="117" t="s">
        <v>756</v>
      </c>
      <c r="J146" s="118" t="s">
        <v>757</v>
      </c>
      <c r="K146" s="117">
        <v>-10222</v>
      </c>
      <c r="L146" s="117" t="s">
        <v>758</v>
      </c>
      <c r="M146" s="118" t="s">
        <v>282</v>
      </c>
      <c r="N146" s="118"/>
      <c r="O146" s="119" t="s">
        <v>759</v>
      </c>
      <c r="P146" s="120" t="s">
        <v>110</v>
      </c>
    </row>
    <row r="147" spans="1:16" ht="12.75" customHeight="1" x14ac:dyDescent="0.2">
      <c r="A147" s="73" t="str">
        <f t="shared" si="12"/>
        <v>BAVM 8 </v>
      </c>
      <c r="B147" s="2" t="str">
        <f t="shared" si="13"/>
        <v>I</v>
      </c>
      <c r="C147" s="73">
        <f t="shared" si="14"/>
        <v>33504.525999999998</v>
      </c>
      <c r="D147" t="str">
        <f t="shared" si="15"/>
        <v>vis</v>
      </c>
      <c r="E147" t="e">
        <f>VLOOKUP(C147,'A (old)'!C$21:E$973,3,FALSE)</f>
        <v>#N/A</v>
      </c>
      <c r="F147" s="2" t="s">
        <v>233</v>
      </c>
      <c r="G147" t="str">
        <f t="shared" si="16"/>
        <v>33504.526</v>
      </c>
      <c r="H147" s="73">
        <f t="shared" si="17"/>
        <v>-10222</v>
      </c>
      <c r="I147" s="117" t="s">
        <v>760</v>
      </c>
      <c r="J147" s="118" t="s">
        <v>761</v>
      </c>
      <c r="K147" s="117">
        <v>-10222</v>
      </c>
      <c r="L147" s="117" t="s">
        <v>762</v>
      </c>
      <c r="M147" s="118" t="s">
        <v>282</v>
      </c>
      <c r="N147" s="118"/>
      <c r="O147" s="119" t="s">
        <v>763</v>
      </c>
      <c r="P147" s="120" t="s">
        <v>110</v>
      </c>
    </row>
    <row r="148" spans="1:16" ht="12.75" customHeight="1" x14ac:dyDescent="0.2">
      <c r="A148" s="73" t="str">
        <f t="shared" si="12"/>
        <v>BAVM 8 </v>
      </c>
      <c r="B148" s="2" t="str">
        <f t="shared" si="13"/>
        <v>I</v>
      </c>
      <c r="C148" s="73">
        <f t="shared" si="14"/>
        <v>33558.387000000002</v>
      </c>
      <c r="D148" t="str">
        <f t="shared" si="15"/>
        <v>vis</v>
      </c>
      <c r="E148" t="e">
        <f>VLOOKUP(C148,'A (old)'!C$21:E$973,3,FALSE)</f>
        <v>#N/A</v>
      </c>
      <c r="F148" s="2" t="s">
        <v>233</v>
      </c>
      <c r="G148" t="str">
        <f t="shared" si="16"/>
        <v>33558.387</v>
      </c>
      <c r="H148" s="73">
        <f t="shared" si="17"/>
        <v>-10175</v>
      </c>
      <c r="I148" s="117" t="s">
        <v>764</v>
      </c>
      <c r="J148" s="118" t="s">
        <v>765</v>
      </c>
      <c r="K148" s="117">
        <v>-10175</v>
      </c>
      <c r="L148" s="117" t="s">
        <v>766</v>
      </c>
      <c r="M148" s="118" t="s">
        <v>282</v>
      </c>
      <c r="N148" s="118"/>
      <c r="O148" s="119" t="s">
        <v>759</v>
      </c>
      <c r="P148" s="120" t="s">
        <v>110</v>
      </c>
    </row>
    <row r="149" spans="1:16" ht="12.75" customHeight="1" x14ac:dyDescent="0.2">
      <c r="A149" s="73" t="str">
        <f t="shared" si="12"/>
        <v>BAVM 8 </v>
      </c>
      <c r="B149" s="2" t="str">
        <f t="shared" si="13"/>
        <v>I</v>
      </c>
      <c r="C149" s="73">
        <f t="shared" si="14"/>
        <v>33888.463000000003</v>
      </c>
      <c r="D149" t="str">
        <f t="shared" si="15"/>
        <v>vis</v>
      </c>
      <c r="E149" t="e">
        <f>VLOOKUP(C149,'A (old)'!C$21:E$973,3,FALSE)</f>
        <v>#N/A</v>
      </c>
      <c r="F149" s="2" t="s">
        <v>233</v>
      </c>
      <c r="G149" t="str">
        <f t="shared" si="16"/>
        <v>33888.463</v>
      </c>
      <c r="H149" s="73">
        <f t="shared" si="17"/>
        <v>-9887</v>
      </c>
      <c r="I149" s="117" t="s">
        <v>767</v>
      </c>
      <c r="J149" s="118" t="s">
        <v>768</v>
      </c>
      <c r="K149" s="117">
        <v>-9887</v>
      </c>
      <c r="L149" s="117" t="s">
        <v>769</v>
      </c>
      <c r="M149" s="118" t="s">
        <v>282</v>
      </c>
      <c r="N149" s="118"/>
      <c r="O149" s="119" t="s">
        <v>759</v>
      </c>
      <c r="P149" s="120" t="s">
        <v>110</v>
      </c>
    </row>
    <row r="150" spans="1:16" ht="12.75" customHeight="1" x14ac:dyDescent="0.2">
      <c r="A150" s="73" t="str">
        <f t="shared" si="12"/>
        <v>BAVM 10 </v>
      </c>
      <c r="B150" s="2" t="str">
        <f t="shared" si="13"/>
        <v>I</v>
      </c>
      <c r="C150" s="73">
        <f t="shared" si="14"/>
        <v>34272.406000000003</v>
      </c>
      <c r="D150" t="str">
        <f t="shared" si="15"/>
        <v>vis</v>
      </c>
      <c r="E150" t="e">
        <f>VLOOKUP(C150,'A (old)'!C$21:E$973,3,FALSE)</f>
        <v>#N/A</v>
      </c>
      <c r="F150" s="2" t="s">
        <v>233</v>
      </c>
      <c r="G150" t="str">
        <f t="shared" si="16"/>
        <v>34272.406</v>
      </c>
      <c r="H150" s="73">
        <f t="shared" si="17"/>
        <v>-9552</v>
      </c>
      <c r="I150" s="117" t="s">
        <v>770</v>
      </c>
      <c r="J150" s="118" t="s">
        <v>771</v>
      </c>
      <c r="K150" s="117">
        <v>-9552</v>
      </c>
      <c r="L150" s="117" t="s">
        <v>772</v>
      </c>
      <c r="M150" s="118" t="s">
        <v>282</v>
      </c>
      <c r="N150" s="118"/>
      <c r="O150" s="119" t="s">
        <v>759</v>
      </c>
      <c r="P150" s="120" t="s">
        <v>111</v>
      </c>
    </row>
    <row r="151" spans="1:16" ht="12.75" customHeight="1" x14ac:dyDescent="0.2">
      <c r="A151" s="73" t="str">
        <f t="shared" si="12"/>
        <v>BAVM 10 </v>
      </c>
      <c r="B151" s="2" t="str">
        <f t="shared" si="13"/>
        <v>I</v>
      </c>
      <c r="C151" s="73">
        <f t="shared" si="14"/>
        <v>34272.406000000003</v>
      </c>
      <c r="D151" t="str">
        <f t="shared" si="15"/>
        <v>vis</v>
      </c>
      <c r="E151" t="e">
        <f>VLOOKUP(C151,'A (old)'!C$21:E$973,3,FALSE)</f>
        <v>#N/A</v>
      </c>
      <c r="F151" s="2" t="s">
        <v>233</v>
      </c>
      <c r="G151" t="str">
        <f t="shared" si="16"/>
        <v>34272.406</v>
      </c>
      <c r="H151" s="73">
        <f t="shared" si="17"/>
        <v>-9552</v>
      </c>
      <c r="I151" s="117" t="s">
        <v>770</v>
      </c>
      <c r="J151" s="118" t="s">
        <v>771</v>
      </c>
      <c r="K151" s="117">
        <v>-9552</v>
      </c>
      <c r="L151" s="117" t="s">
        <v>772</v>
      </c>
      <c r="M151" s="118" t="s">
        <v>282</v>
      </c>
      <c r="N151" s="118"/>
      <c r="O151" s="119" t="s">
        <v>773</v>
      </c>
      <c r="P151" s="120" t="s">
        <v>111</v>
      </c>
    </row>
    <row r="152" spans="1:16" ht="12.75" customHeight="1" x14ac:dyDescent="0.2">
      <c r="A152" s="73" t="str">
        <f t="shared" si="12"/>
        <v>BAVM 10 </v>
      </c>
      <c r="B152" s="2" t="str">
        <f t="shared" si="13"/>
        <v>I</v>
      </c>
      <c r="C152" s="73">
        <f t="shared" si="14"/>
        <v>34303.35</v>
      </c>
      <c r="D152" t="str">
        <f t="shared" si="15"/>
        <v>vis</v>
      </c>
      <c r="E152" t="e">
        <f>VLOOKUP(C152,'A (old)'!C$21:E$973,3,FALSE)</f>
        <v>#N/A</v>
      </c>
      <c r="F152" s="2" t="s">
        <v>233</v>
      </c>
      <c r="G152" t="str">
        <f t="shared" si="16"/>
        <v>34303.350</v>
      </c>
      <c r="H152" s="73">
        <f t="shared" si="17"/>
        <v>-9525</v>
      </c>
      <c r="I152" s="117" t="s">
        <v>774</v>
      </c>
      <c r="J152" s="118" t="s">
        <v>775</v>
      </c>
      <c r="K152" s="117">
        <v>-9525</v>
      </c>
      <c r="L152" s="117" t="s">
        <v>772</v>
      </c>
      <c r="M152" s="118" t="s">
        <v>282</v>
      </c>
      <c r="N152" s="118"/>
      <c r="O152" s="119" t="s">
        <v>759</v>
      </c>
      <c r="P152" s="120" t="s">
        <v>111</v>
      </c>
    </row>
    <row r="153" spans="1:16" ht="12.75" customHeight="1" x14ac:dyDescent="0.2">
      <c r="A153" s="73" t="str">
        <f t="shared" si="12"/>
        <v> AJ 62.373 </v>
      </c>
      <c r="B153" s="2" t="str">
        <f t="shared" si="13"/>
        <v>I</v>
      </c>
      <c r="C153" s="73">
        <f t="shared" si="14"/>
        <v>35019.665999999997</v>
      </c>
      <c r="D153" t="str">
        <f t="shared" si="15"/>
        <v>vis</v>
      </c>
      <c r="E153" t="e">
        <f>VLOOKUP(C153,'A (old)'!C$21:E$973,3,FALSE)</f>
        <v>#N/A</v>
      </c>
      <c r="F153" s="2" t="s">
        <v>233</v>
      </c>
      <c r="G153" t="str">
        <f t="shared" si="16"/>
        <v>35019.666</v>
      </c>
      <c r="H153" s="73">
        <f t="shared" si="17"/>
        <v>-8900</v>
      </c>
      <c r="I153" s="117" t="s">
        <v>776</v>
      </c>
      <c r="J153" s="118" t="s">
        <v>777</v>
      </c>
      <c r="K153" s="117">
        <v>-8900</v>
      </c>
      <c r="L153" s="117" t="s">
        <v>778</v>
      </c>
      <c r="M153" s="118" t="s">
        <v>719</v>
      </c>
      <c r="N153" s="118"/>
      <c r="O153" s="119" t="s">
        <v>779</v>
      </c>
      <c r="P153" s="119" t="s">
        <v>112</v>
      </c>
    </row>
    <row r="154" spans="1:16" ht="12.75" customHeight="1" x14ac:dyDescent="0.2">
      <c r="A154" s="73" t="str">
        <f t="shared" si="12"/>
        <v> AJ 62.373 </v>
      </c>
      <c r="B154" s="2" t="str">
        <f t="shared" si="13"/>
        <v>I</v>
      </c>
      <c r="C154" s="73">
        <f t="shared" si="14"/>
        <v>35034.572</v>
      </c>
      <c r="D154" t="str">
        <f t="shared" si="15"/>
        <v>vis</v>
      </c>
      <c r="E154" t="e">
        <f>VLOOKUP(C154,'A (old)'!C$21:E$973,3,FALSE)</f>
        <v>#N/A</v>
      </c>
      <c r="F154" s="2" t="s">
        <v>233</v>
      </c>
      <c r="G154" t="str">
        <f t="shared" si="16"/>
        <v>35034.572</v>
      </c>
      <c r="H154" s="73">
        <f t="shared" si="17"/>
        <v>-8887</v>
      </c>
      <c r="I154" s="117" t="s">
        <v>780</v>
      </c>
      <c r="J154" s="118" t="s">
        <v>781</v>
      </c>
      <c r="K154" s="117">
        <v>-8887</v>
      </c>
      <c r="L154" s="117" t="s">
        <v>782</v>
      </c>
      <c r="M154" s="118" t="s">
        <v>719</v>
      </c>
      <c r="N154" s="118"/>
      <c r="O154" s="119" t="s">
        <v>779</v>
      </c>
      <c r="P154" s="119" t="s">
        <v>112</v>
      </c>
    </row>
    <row r="155" spans="1:16" ht="12.75" customHeight="1" x14ac:dyDescent="0.2">
      <c r="A155" s="73" t="str">
        <f t="shared" si="12"/>
        <v> AJ 62.373 </v>
      </c>
      <c r="B155" s="2" t="str">
        <f t="shared" si="13"/>
        <v>I</v>
      </c>
      <c r="C155" s="73">
        <f t="shared" si="14"/>
        <v>35097.597999999998</v>
      </c>
      <c r="D155" t="str">
        <f t="shared" si="15"/>
        <v>vis</v>
      </c>
      <c r="E155" t="e">
        <f>VLOOKUP(C155,'A (old)'!C$21:E$973,3,FALSE)</f>
        <v>#N/A</v>
      </c>
      <c r="F155" s="2" t="s">
        <v>233</v>
      </c>
      <c r="G155" t="str">
        <f t="shared" si="16"/>
        <v>35097.598</v>
      </c>
      <c r="H155" s="73">
        <f t="shared" si="17"/>
        <v>-8832</v>
      </c>
      <c r="I155" s="117" t="s">
        <v>783</v>
      </c>
      <c r="J155" s="118" t="s">
        <v>784</v>
      </c>
      <c r="K155" s="117">
        <v>-8832</v>
      </c>
      <c r="L155" s="117" t="s">
        <v>785</v>
      </c>
      <c r="M155" s="118" t="s">
        <v>719</v>
      </c>
      <c r="N155" s="118"/>
      <c r="O155" s="119" t="s">
        <v>779</v>
      </c>
      <c r="P155" s="119" t="s">
        <v>112</v>
      </c>
    </row>
    <row r="156" spans="1:16" ht="12.75" customHeight="1" x14ac:dyDescent="0.2">
      <c r="A156" s="73" t="str">
        <f t="shared" si="12"/>
        <v>BAVM 12 </v>
      </c>
      <c r="B156" s="2" t="str">
        <f t="shared" si="13"/>
        <v>I</v>
      </c>
      <c r="C156" s="73">
        <f t="shared" si="14"/>
        <v>35332.540999999997</v>
      </c>
      <c r="D156" t="str">
        <f t="shared" si="15"/>
        <v>vis</v>
      </c>
      <c r="E156" t="e">
        <f>VLOOKUP(C156,'A (old)'!C$21:E$973,3,FALSE)</f>
        <v>#N/A</v>
      </c>
      <c r="F156" s="2" t="s">
        <v>233</v>
      </c>
      <c r="G156" t="str">
        <f t="shared" si="16"/>
        <v>35332.541</v>
      </c>
      <c r="H156" s="73">
        <f t="shared" si="17"/>
        <v>-8627</v>
      </c>
      <c r="I156" s="117" t="s">
        <v>786</v>
      </c>
      <c r="J156" s="118" t="s">
        <v>787</v>
      </c>
      <c r="K156" s="117">
        <v>-8627</v>
      </c>
      <c r="L156" s="117" t="s">
        <v>788</v>
      </c>
      <c r="M156" s="118" t="s">
        <v>282</v>
      </c>
      <c r="N156" s="118"/>
      <c r="O156" s="119" t="s">
        <v>789</v>
      </c>
      <c r="P156" s="120" t="s">
        <v>113</v>
      </c>
    </row>
    <row r="157" spans="1:16" ht="12.75" customHeight="1" x14ac:dyDescent="0.2">
      <c r="A157" s="73" t="str">
        <f t="shared" si="12"/>
        <v>BAVM 12 </v>
      </c>
      <c r="B157" s="2" t="str">
        <f t="shared" si="13"/>
        <v>I</v>
      </c>
      <c r="C157" s="73">
        <f t="shared" si="14"/>
        <v>35332.548999999999</v>
      </c>
      <c r="D157" t="str">
        <f t="shared" si="15"/>
        <v>vis</v>
      </c>
      <c r="E157" t="e">
        <f>VLOOKUP(C157,'A (old)'!C$21:E$973,3,FALSE)</f>
        <v>#N/A</v>
      </c>
      <c r="F157" s="2" t="s">
        <v>233</v>
      </c>
      <c r="G157" t="str">
        <f t="shared" si="16"/>
        <v>35332.549</v>
      </c>
      <c r="H157" s="73">
        <f t="shared" si="17"/>
        <v>-8627</v>
      </c>
      <c r="I157" s="117" t="s">
        <v>790</v>
      </c>
      <c r="J157" s="118" t="s">
        <v>791</v>
      </c>
      <c r="K157" s="117">
        <v>-8627</v>
      </c>
      <c r="L157" s="117" t="s">
        <v>792</v>
      </c>
      <c r="M157" s="118" t="s">
        <v>282</v>
      </c>
      <c r="N157" s="118"/>
      <c r="O157" s="119" t="s">
        <v>793</v>
      </c>
      <c r="P157" s="120" t="s">
        <v>113</v>
      </c>
    </row>
    <row r="158" spans="1:16" ht="12.75" customHeight="1" x14ac:dyDescent="0.2">
      <c r="A158" s="73" t="str">
        <f t="shared" si="12"/>
        <v>BAVM 12 </v>
      </c>
      <c r="B158" s="2" t="str">
        <f t="shared" si="13"/>
        <v>I</v>
      </c>
      <c r="C158" s="73">
        <f t="shared" si="14"/>
        <v>35370.362999999998</v>
      </c>
      <c r="D158" t="str">
        <f t="shared" si="15"/>
        <v>vis</v>
      </c>
      <c r="E158" t="e">
        <f>VLOOKUP(C158,'A (old)'!C$21:E$973,3,FALSE)</f>
        <v>#N/A</v>
      </c>
      <c r="F158" s="2" t="s">
        <v>233</v>
      </c>
      <c r="G158" t="str">
        <f t="shared" si="16"/>
        <v>35370.363</v>
      </c>
      <c r="H158" s="73">
        <f t="shared" si="17"/>
        <v>-8594</v>
      </c>
      <c r="I158" s="117" t="s">
        <v>794</v>
      </c>
      <c r="J158" s="118" t="s">
        <v>795</v>
      </c>
      <c r="K158" s="117">
        <v>-8594</v>
      </c>
      <c r="L158" s="117" t="s">
        <v>796</v>
      </c>
      <c r="M158" s="118" t="s">
        <v>282</v>
      </c>
      <c r="N158" s="118"/>
      <c r="O158" s="119" t="s">
        <v>553</v>
      </c>
      <c r="P158" s="120" t="s">
        <v>113</v>
      </c>
    </row>
    <row r="159" spans="1:16" ht="12.75" customHeight="1" x14ac:dyDescent="0.2">
      <c r="A159" s="73" t="str">
        <f t="shared" si="12"/>
        <v>BAVM 12 </v>
      </c>
      <c r="B159" s="2" t="str">
        <f t="shared" si="13"/>
        <v>I</v>
      </c>
      <c r="C159" s="73">
        <f t="shared" si="14"/>
        <v>35370.364999999998</v>
      </c>
      <c r="D159" t="str">
        <f t="shared" si="15"/>
        <v>vis</v>
      </c>
      <c r="E159" t="e">
        <f>VLOOKUP(C159,'A (old)'!C$21:E$973,3,FALSE)</f>
        <v>#N/A</v>
      </c>
      <c r="F159" s="2" t="s">
        <v>233</v>
      </c>
      <c r="G159" t="str">
        <f t="shared" si="16"/>
        <v>35370.365</v>
      </c>
      <c r="H159" s="73">
        <f t="shared" si="17"/>
        <v>-8594</v>
      </c>
      <c r="I159" s="117" t="s">
        <v>797</v>
      </c>
      <c r="J159" s="118" t="s">
        <v>798</v>
      </c>
      <c r="K159" s="117">
        <v>-8594</v>
      </c>
      <c r="L159" s="117" t="s">
        <v>785</v>
      </c>
      <c r="M159" s="118" t="s">
        <v>282</v>
      </c>
      <c r="N159" s="118"/>
      <c r="O159" s="119" t="s">
        <v>793</v>
      </c>
      <c r="P159" s="120" t="s">
        <v>113</v>
      </c>
    </row>
    <row r="160" spans="1:16" ht="12.75" customHeight="1" x14ac:dyDescent="0.2">
      <c r="A160" s="73" t="str">
        <f t="shared" si="12"/>
        <v> AJ 62.373 </v>
      </c>
      <c r="B160" s="2" t="str">
        <f t="shared" si="13"/>
        <v>I</v>
      </c>
      <c r="C160" s="73">
        <f t="shared" si="14"/>
        <v>35388.71</v>
      </c>
      <c r="D160" t="str">
        <f t="shared" si="15"/>
        <v>vis</v>
      </c>
      <c r="E160" t="e">
        <f>VLOOKUP(C160,'A (old)'!C$21:E$973,3,FALSE)</f>
        <v>#N/A</v>
      </c>
      <c r="F160" s="2" t="s">
        <v>233</v>
      </c>
      <c r="G160" t="str">
        <f t="shared" si="16"/>
        <v>35388.710</v>
      </c>
      <c r="H160" s="73">
        <f t="shared" si="17"/>
        <v>-8578</v>
      </c>
      <c r="I160" s="117" t="s">
        <v>799</v>
      </c>
      <c r="J160" s="118" t="s">
        <v>800</v>
      </c>
      <c r="K160" s="117">
        <v>-8578</v>
      </c>
      <c r="L160" s="117" t="s">
        <v>782</v>
      </c>
      <c r="M160" s="118" t="s">
        <v>719</v>
      </c>
      <c r="N160" s="118"/>
      <c r="O160" s="119" t="s">
        <v>779</v>
      </c>
      <c r="P160" s="119" t="s">
        <v>112</v>
      </c>
    </row>
    <row r="161" spans="1:16" ht="12.75" customHeight="1" x14ac:dyDescent="0.2">
      <c r="A161" s="73" t="str">
        <f t="shared" si="12"/>
        <v> AJ 62.373 </v>
      </c>
      <c r="B161" s="2" t="str">
        <f t="shared" si="13"/>
        <v>I</v>
      </c>
      <c r="C161" s="73">
        <f t="shared" si="14"/>
        <v>35726.81</v>
      </c>
      <c r="D161" t="str">
        <f t="shared" si="15"/>
        <v>vis</v>
      </c>
      <c r="E161" t="e">
        <f>VLOOKUP(C161,'A (old)'!C$21:E$973,3,FALSE)</f>
        <v>#N/A</v>
      </c>
      <c r="F161" s="2" t="s">
        <v>233</v>
      </c>
      <c r="G161" t="str">
        <f t="shared" si="16"/>
        <v>35726.810</v>
      </c>
      <c r="H161" s="73">
        <f t="shared" si="17"/>
        <v>-8283</v>
      </c>
      <c r="I161" s="117" t="s">
        <v>801</v>
      </c>
      <c r="J161" s="118" t="s">
        <v>802</v>
      </c>
      <c r="K161" s="117">
        <v>-8283</v>
      </c>
      <c r="L161" s="117" t="s">
        <v>803</v>
      </c>
      <c r="M161" s="118" t="s">
        <v>719</v>
      </c>
      <c r="N161" s="118"/>
      <c r="O161" s="119" t="s">
        <v>779</v>
      </c>
      <c r="P161" s="119" t="s">
        <v>112</v>
      </c>
    </row>
    <row r="162" spans="1:16" ht="12.75" customHeight="1" x14ac:dyDescent="0.2">
      <c r="A162" s="73" t="str">
        <f t="shared" si="12"/>
        <v>BAVM 12 </v>
      </c>
      <c r="B162" s="2" t="str">
        <f t="shared" si="13"/>
        <v>I</v>
      </c>
      <c r="C162" s="73">
        <f t="shared" si="14"/>
        <v>36085.525999999998</v>
      </c>
      <c r="D162" t="str">
        <f t="shared" si="15"/>
        <v>vis</v>
      </c>
      <c r="E162" t="e">
        <f>VLOOKUP(C162,'A (old)'!C$21:E$973,3,FALSE)</f>
        <v>#N/A</v>
      </c>
      <c r="F162" s="2" t="s">
        <v>233</v>
      </c>
      <c r="G162" t="str">
        <f t="shared" si="16"/>
        <v>36085.526</v>
      </c>
      <c r="H162" s="73">
        <f t="shared" si="17"/>
        <v>-7970</v>
      </c>
      <c r="I162" s="117" t="s">
        <v>804</v>
      </c>
      <c r="J162" s="118" t="s">
        <v>805</v>
      </c>
      <c r="K162" s="117">
        <v>-7970</v>
      </c>
      <c r="L162" s="117" t="s">
        <v>806</v>
      </c>
      <c r="M162" s="118" t="s">
        <v>282</v>
      </c>
      <c r="N162" s="118"/>
      <c r="O162" s="119" t="s">
        <v>807</v>
      </c>
      <c r="P162" s="120" t="s">
        <v>113</v>
      </c>
    </row>
    <row r="163" spans="1:16" ht="12.75" customHeight="1" x14ac:dyDescent="0.2">
      <c r="A163" s="73" t="str">
        <f t="shared" si="12"/>
        <v>BAVM 12 </v>
      </c>
      <c r="B163" s="2" t="str">
        <f t="shared" si="13"/>
        <v>I</v>
      </c>
      <c r="C163" s="73">
        <f t="shared" si="14"/>
        <v>36085.527999999998</v>
      </c>
      <c r="D163" t="str">
        <f t="shared" si="15"/>
        <v>vis</v>
      </c>
      <c r="E163" t="e">
        <f>VLOOKUP(C163,'A (old)'!C$21:E$973,3,FALSE)</f>
        <v>#N/A</v>
      </c>
      <c r="F163" s="2" t="s">
        <v>233</v>
      </c>
      <c r="G163" t="str">
        <f t="shared" si="16"/>
        <v>36085.528</v>
      </c>
      <c r="H163" s="73">
        <f t="shared" si="17"/>
        <v>-7970</v>
      </c>
      <c r="I163" s="117" t="s">
        <v>808</v>
      </c>
      <c r="J163" s="118" t="s">
        <v>809</v>
      </c>
      <c r="K163" s="117">
        <v>-7970</v>
      </c>
      <c r="L163" s="117" t="s">
        <v>810</v>
      </c>
      <c r="M163" s="118" t="s">
        <v>282</v>
      </c>
      <c r="N163" s="118"/>
      <c r="O163" s="119" t="s">
        <v>793</v>
      </c>
      <c r="P163" s="120" t="s">
        <v>113</v>
      </c>
    </row>
    <row r="164" spans="1:16" ht="12.75" customHeight="1" x14ac:dyDescent="0.2">
      <c r="A164" s="73" t="str">
        <f t="shared" si="12"/>
        <v>BAVM 12 </v>
      </c>
      <c r="B164" s="2" t="str">
        <f t="shared" si="13"/>
        <v>I</v>
      </c>
      <c r="C164" s="73">
        <f t="shared" si="14"/>
        <v>36100.434000000001</v>
      </c>
      <c r="D164" t="str">
        <f t="shared" si="15"/>
        <v>vis</v>
      </c>
      <c r="E164" t="e">
        <f>VLOOKUP(C164,'A (old)'!C$21:E$973,3,FALSE)</f>
        <v>#N/A</v>
      </c>
      <c r="F164" s="2" t="s">
        <v>233</v>
      </c>
      <c r="G164" t="str">
        <f t="shared" si="16"/>
        <v>36100.434</v>
      </c>
      <c r="H164" s="73">
        <f t="shared" si="17"/>
        <v>-7957</v>
      </c>
      <c r="I164" s="117" t="s">
        <v>811</v>
      </c>
      <c r="J164" s="118" t="s">
        <v>812</v>
      </c>
      <c r="K164" s="117">
        <v>-7957</v>
      </c>
      <c r="L164" s="117" t="s">
        <v>813</v>
      </c>
      <c r="M164" s="118" t="s">
        <v>282</v>
      </c>
      <c r="N164" s="118"/>
      <c r="O164" s="119" t="s">
        <v>807</v>
      </c>
      <c r="P164" s="120" t="s">
        <v>113</v>
      </c>
    </row>
    <row r="165" spans="1:16" ht="12.75" customHeight="1" x14ac:dyDescent="0.2">
      <c r="A165" s="73" t="str">
        <f t="shared" si="12"/>
        <v>BAVM 12 </v>
      </c>
      <c r="B165" s="2" t="str">
        <f t="shared" si="13"/>
        <v>I</v>
      </c>
      <c r="C165" s="73">
        <f t="shared" si="14"/>
        <v>36108.447</v>
      </c>
      <c r="D165" t="str">
        <f t="shared" si="15"/>
        <v>vis</v>
      </c>
      <c r="E165" t="e">
        <f>VLOOKUP(C165,'A (old)'!C$21:E$973,3,FALSE)</f>
        <v>#N/A</v>
      </c>
      <c r="F165" s="2" t="s">
        <v>233</v>
      </c>
      <c r="G165" t="str">
        <f t="shared" si="16"/>
        <v>36108.447</v>
      </c>
      <c r="H165" s="73">
        <f t="shared" si="17"/>
        <v>-7950</v>
      </c>
      <c r="I165" s="117" t="s">
        <v>814</v>
      </c>
      <c r="J165" s="118" t="s">
        <v>815</v>
      </c>
      <c r="K165" s="117">
        <v>-7950</v>
      </c>
      <c r="L165" s="117" t="s">
        <v>816</v>
      </c>
      <c r="M165" s="118" t="s">
        <v>282</v>
      </c>
      <c r="N165" s="118"/>
      <c r="O165" s="119" t="s">
        <v>807</v>
      </c>
      <c r="P165" s="120" t="s">
        <v>113</v>
      </c>
    </row>
    <row r="166" spans="1:16" ht="12.75" customHeight="1" x14ac:dyDescent="0.2">
      <c r="A166" s="73" t="str">
        <f t="shared" si="12"/>
        <v>BAVM 12 </v>
      </c>
      <c r="B166" s="2" t="str">
        <f t="shared" si="13"/>
        <v>I</v>
      </c>
      <c r="C166" s="73">
        <f t="shared" si="14"/>
        <v>36108.455000000002</v>
      </c>
      <c r="D166" t="str">
        <f t="shared" si="15"/>
        <v>vis</v>
      </c>
      <c r="E166" t="e">
        <f>VLOOKUP(C166,'A (old)'!C$21:E$973,3,FALSE)</f>
        <v>#N/A</v>
      </c>
      <c r="F166" s="2" t="s">
        <v>233</v>
      </c>
      <c r="G166" t="str">
        <f t="shared" si="16"/>
        <v>36108.455</v>
      </c>
      <c r="H166" s="73">
        <f t="shared" si="17"/>
        <v>-7950</v>
      </c>
      <c r="I166" s="117" t="s">
        <v>817</v>
      </c>
      <c r="J166" s="118" t="s">
        <v>818</v>
      </c>
      <c r="K166" s="117">
        <v>-7950</v>
      </c>
      <c r="L166" s="117" t="s">
        <v>819</v>
      </c>
      <c r="M166" s="118" t="s">
        <v>282</v>
      </c>
      <c r="N166" s="118"/>
      <c r="O166" s="119" t="s">
        <v>793</v>
      </c>
      <c r="P166" s="120" t="s">
        <v>113</v>
      </c>
    </row>
    <row r="167" spans="1:16" ht="12.75" customHeight="1" x14ac:dyDescent="0.2">
      <c r="A167" s="73" t="str">
        <f t="shared" si="12"/>
        <v>BAVM 12 </v>
      </c>
      <c r="B167" s="2" t="str">
        <f t="shared" si="13"/>
        <v>I</v>
      </c>
      <c r="C167" s="73">
        <f t="shared" si="14"/>
        <v>36108.46</v>
      </c>
      <c r="D167" t="str">
        <f t="shared" si="15"/>
        <v>vis</v>
      </c>
      <c r="E167" t="e">
        <f>VLOOKUP(C167,'A (old)'!C$21:E$973,3,FALSE)</f>
        <v>#N/A</v>
      </c>
      <c r="F167" s="2" t="s">
        <v>233</v>
      </c>
      <c r="G167" t="str">
        <f t="shared" si="16"/>
        <v>36108.460</v>
      </c>
      <c r="H167" s="73">
        <f t="shared" si="17"/>
        <v>-7950</v>
      </c>
      <c r="I167" s="117" t="s">
        <v>820</v>
      </c>
      <c r="J167" s="118" t="s">
        <v>821</v>
      </c>
      <c r="K167" s="117">
        <v>-7950</v>
      </c>
      <c r="L167" s="117" t="s">
        <v>822</v>
      </c>
      <c r="M167" s="118" t="s">
        <v>282</v>
      </c>
      <c r="N167" s="118"/>
      <c r="O167" s="119" t="s">
        <v>823</v>
      </c>
      <c r="P167" s="120" t="s">
        <v>113</v>
      </c>
    </row>
    <row r="168" spans="1:16" ht="12.75" customHeight="1" x14ac:dyDescent="0.2">
      <c r="A168" s="73" t="str">
        <f t="shared" si="12"/>
        <v> AA 18.332 </v>
      </c>
      <c r="B168" s="2" t="str">
        <f t="shared" si="13"/>
        <v>I</v>
      </c>
      <c r="C168" s="73">
        <f t="shared" si="14"/>
        <v>37175.470999999998</v>
      </c>
      <c r="D168" t="str">
        <f t="shared" si="15"/>
        <v>vis</v>
      </c>
      <c r="E168" t="e">
        <f>VLOOKUP(C168,'A (old)'!C$21:E$973,3,FALSE)</f>
        <v>#N/A</v>
      </c>
      <c r="F168" s="2" t="s">
        <v>233</v>
      </c>
      <c r="G168" t="str">
        <f t="shared" si="16"/>
        <v>37175.471</v>
      </c>
      <c r="H168" s="73">
        <f t="shared" si="17"/>
        <v>-7019</v>
      </c>
      <c r="I168" s="117" t="s">
        <v>824</v>
      </c>
      <c r="J168" s="118" t="s">
        <v>825</v>
      </c>
      <c r="K168" s="117">
        <v>-7019</v>
      </c>
      <c r="L168" s="117" t="s">
        <v>826</v>
      </c>
      <c r="M168" s="118" t="s">
        <v>282</v>
      </c>
      <c r="N168" s="118"/>
      <c r="O168" s="119" t="s">
        <v>827</v>
      </c>
      <c r="P168" s="119" t="s">
        <v>116</v>
      </c>
    </row>
    <row r="169" spans="1:16" ht="12.75" customHeight="1" x14ac:dyDescent="0.2">
      <c r="A169" s="73" t="str">
        <f t="shared" si="12"/>
        <v> EBC 1-32 </v>
      </c>
      <c r="B169" s="2" t="str">
        <f t="shared" si="13"/>
        <v>I</v>
      </c>
      <c r="C169" s="73">
        <f t="shared" si="14"/>
        <v>37175.472000000002</v>
      </c>
      <c r="D169" t="str">
        <f t="shared" si="15"/>
        <v>vis</v>
      </c>
      <c r="E169" t="e">
        <f>VLOOKUP(C169,'A (old)'!C$21:E$973,3,FALSE)</f>
        <v>#N/A</v>
      </c>
      <c r="F169" s="2" t="s">
        <v>233</v>
      </c>
      <c r="G169" t="str">
        <f t="shared" si="16"/>
        <v>37175.472</v>
      </c>
      <c r="H169" s="73">
        <f t="shared" si="17"/>
        <v>-7019</v>
      </c>
      <c r="I169" s="117" t="s">
        <v>828</v>
      </c>
      <c r="J169" s="118" t="s">
        <v>829</v>
      </c>
      <c r="K169" s="117">
        <v>-7019</v>
      </c>
      <c r="L169" s="117" t="s">
        <v>830</v>
      </c>
      <c r="M169" s="118" t="s">
        <v>282</v>
      </c>
      <c r="N169" s="118"/>
      <c r="O169" s="119" t="s">
        <v>831</v>
      </c>
      <c r="P169" s="119" t="s">
        <v>117</v>
      </c>
    </row>
    <row r="170" spans="1:16" ht="12.75" customHeight="1" x14ac:dyDescent="0.2">
      <c r="A170" s="73" t="str">
        <f t="shared" si="12"/>
        <v> EBC 1-32 </v>
      </c>
      <c r="B170" s="2" t="str">
        <f t="shared" si="13"/>
        <v>I</v>
      </c>
      <c r="C170" s="73">
        <f t="shared" si="14"/>
        <v>37175.476000000002</v>
      </c>
      <c r="D170" t="str">
        <f t="shared" si="15"/>
        <v>vis</v>
      </c>
      <c r="E170" t="e">
        <f>VLOOKUP(C170,'A (old)'!C$21:E$973,3,FALSE)</f>
        <v>#N/A</v>
      </c>
      <c r="F170" s="2" t="s">
        <v>233</v>
      </c>
      <c r="G170" t="str">
        <f t="shared" si="16"/>
        <v>37175.476</v>
      </c>
      <c r="H170" s="73">
        <f t="shared" si="17"/>
        <v>-7019</v>
      </c>
      <c r="I170" s="117" t="s">
        <v>832</v>
      </c>
      <c r="J170" s="118" t="s">
        <v>833</v>
      </c>
      <c r="K170" s="117">
        <v>-7019</v>
      </c>
      <c r="L170" s="117" t="s">
        <v>834</v>
      </c>
      <c r="M170" s="118" t="s">
        <v>282</v>
      </c>
      <c r="N170" s="118"/>
      <c r="O170" s="119" t="s">
        <v>835</v>
      </c>
      <c r="P170" s="119" t="s">
        <v>117</v>
      </c>
    </row>
    <row r="171" spans="1:16" ht="12.75" customHeight="1" x14ac:dyDescent="0.2">
      <c r="A171" s="73" t="str">
        <f t="shared" si="12"/>
        <v> AA 17.62 </v>
      </c>
      <c r="B171" s="2" t="str">
        <f t="shared" si="13"/>
        <v>I</v>
      </c>
      <c r="C171" s="73">
        <f t="shared" si="14"/>
        <v>37175.478000000003</v>
      </c>
      <c r="D171" t="str">
        <f t="shared" si="15"/>
        <v>vis</v>
      </c>
      <c r="E171" t="e">
        <f>VLOOKUP(C171,'A (old)'!C$21:E$973,3,FALSE)</f>
        <v>#N/A</v>
      </c>
      <c r="F171" s="2" t="str">
        <f>LEFT(M171,1)</f>
        <v>V</v>
      </c>
      <c r="G171" t="str">
        <f t="shared" si="16"/>
        <v>37175.478</v>
      </c>
      <c r="H171" s="73">
        <f t="shared" si="17"/>
        <v>-7019</v>
      </c>
      <c r="I171" s="117" t="s">
        <v>836</v>
      </c>
      <c r="J171" s="118" t="s">
        <v>837</v>
      </c>
      <c r="K171" s="117">
        <v>-7019</v>
      </c>
      <c r="L171" s="117" t="s">
        <v>838</v>
      </c>
      <c r="M171" s="118" t="s">
        <v>282</v>
      </c>
      <c r="N171" s="118"/>
      <c r="O171" s="119" t="s">
        <v>839</v>
      </c>
      <c r="P171" s="119" t="s">
        <v>118</v>
      </c>
    </row>
    <row r="172" spans="1:16" ht="12.75" customHeight="1" x14ac:dyDescent="0.2">
      <c r="A172" s="73" t="str">
        <f t="shared" si="12"/>
        <v> EBC 1-32 </v>
      </c>
      <c r="B172" s="2" t="str">
        <f t="shared" si="13"/>
        <v>I</v>
      </c>
      <c r="C172" s="73">
        <f t="shared" si="14"/>
        <v>37191.517999999996</v>
      </c>
      <c r="D172" t="str">
        <f t="shared" si="15"/>
        <v>vis</v>
      </c>
      <c r="E172" t="e">
        <f>VLOOKUP(C172,'A (old)'!C$21:E$973,3,FALSE)</f>
        <v>#N/A</v>
      </c>
      <c r="F172" s="2" t="str">
        <f>LEFT(M172,1)</f>
        <v>V</v>
      </c>
      <c r="G172" t="str">
        <f t="shared" si="16"/>
        <v>37191.518</v>
      </c>
      <c r="H172" s="73">
        <f t="shared" si="17"/>
        <v>-7005</v>
      </c>
      <c r="I172" s="117" t="s">
        <v>840</v>
      </c>
      <c r="J172" s="118" t="s">
        <v>841</v>
      </c>
      <c r="K172" s="117">
        <v>-7005</v>
      </c>
      <c r="L172" s="117" t="s">
        <v>842</v>
      </c>
      <c r="M172" s="118" t="s">
        <v>282</v>
      </c>
      <c r="N172" s="118"/>
      <c r="O172" s="119" t="s">
        <v>843</v>
      </c>
      <c r="P172" s="119" t="s">
        <v>117</v>
      </c>
    </row>
    <row r="173" spans="1:16" ht="12.75" customHeight="1" x14ac:dyDescent="0.2">
      <c r="A173" s="73" t="str">
        <f t="shared" si="12"/>
        <v> AN 287.103 </v>
      </c>
      <c r="B173" s="2" t="str">
        <f t="shared" si="13"/>
        <v>I</v>
      </c>
      <c r="C173" s="73">
        <f t="shared" si="14"/>
        <v>37497.521099999998</v>
      </c>
      <c r="D173" t="str">
        <f t="shared" si="15"/>
        <v>PE</v>
      </c>
      <c r="E173" t="e">
        <f>VLOOKUP(C173,'A (old)'!C$21:E$973,3,FALSE)</f>
        <v>#N/A</v>
      </c>
      <c r="F173" s="2" t="str">
        <f>LEFT(M173,1)</f>
        <v>E</v>
      </c>
      <c r="G173" t="str">
        <f t="shared" si="16"/>
        <v>37497.5211</v>
      </c>
      <c r="H173" s="73">
        <f t="shared" si="17"/>
        <v>-6738</v>
      </c>
      <c r="I173" s="117" t="s">
        <v>844</v>
      </c>
      <c r="J173" s="118" t="s">
        <v>845</v>
      </c>
      <c r="K173" s="117">
        <v>-6738</v>
      </c>
      <c r="L173" s="117" t="s">
        <v>846</v>
      </c>
      <c r="M173" s="118" t="s">
        <v>263</v>
      </c>
      <c r="N173" s="118" t="s">
        <v>264</v>
      </c>
      <c r="O173" s="119" t="s">
        <v>847</v>
      </c>
      <c r="P173" s="119" t="s">
        <v>119</v>
      </c>
    </row>
    <row r="174" spans="1:16" ht="12.75" customHeight="1" x14ac:dyDescent="0.2">
      <c r="A174" s="73" t="str">
        <f t="shared" si="12"/>
        <v> AA 17.62 </v>
      </c>
      <c r="B174" s="2" t="str">
        <f t="shared" si="13"/>
        <v>I</v>
      </c>
      <c r="C174" s="73">
        <f t="shared" si="14"/>
        <v>37544.506999999998</v>
      </c>
      <c r="D174" t="str">
        <f t="shared" si="15"/>
        <v>vis</v>
      </c>
      <c r="E174" t="e">
        <f>VLOOKUP(C174,'A (old)'!C$21:E$973,3,FALSE)</f>
        <v>#N/A</v>
      </c>
      <c r="F174" s="2" t="str">
        <f>LEFT(M174,1)</f>
        <v>V</v>
      </c>
      <c r="G174" t="str">
        <f t="shared" si="16"/>
        <v>37544.507</v>
      </c>
      <c r="H174" s="73">
        <f t="shared" si="17"/>
        <v>-6697</v>
      </c>
      <c r="I174" s="117" t="s">
        <v>848</v>
      </c>
      <c r="J174" s="118" t="s">
        <v>849</v>
      </c>
      <c r="K174" s="117">
        <v>-6697</v>
      </c>
      <c r="L174" s="117" t="s">
        <v>850</v>
      </c>
      <c r="M174" s="118" t="s">
        <v>282</v>
      </c>
      <c r="N174" s="118"/>
      <c r="O174" s="119" t="s">
        <v>851</v>
      </c>
      <c r="P174" s="119" t="s">
        <v>118</v>
      </c>
    </row>
    <row r="175" spans="1:16" ht="12.75" customHeight="1" x14ac:dyDescent="0.2">
      <c r="A175" s="73" t="str">
        <f t="shared" si="12"/>
        <v> AA 17.62 </v>
      </c>
      <c r="B175" s="2" t="str">
        <f t="shared" si="13"/>
        <v>I</v>
      </c>
      <c r="C175" s="73">
        <f t="shared" si="14"/>
        <v>37544.514999999999</v>
      </c>
      <c r="D175" t="str">
        <f t="shared" si="15"/>
        <v>vis</v>
      </c>
      <c r="E175" t="e">
        <f>VLOOKUP(C175,'A (old)'!C$21:E$973,3,FALSE)</f>
        <v>#N/A</v>
      </c>
      <c r="F175" s="2" t="str">
        <f>LEFT(M175,1)</f>
        <v>V</v>
      </c>
      <c r="G175" t="str">
        <f t="shared" si="16"/>
        <v>37544.515</v>
      </c>
      <c r="H175" s="73">
        <f t="shared" si="17"/>
        <v>-6697</v>
      </c>
      <c r="I175" s="117" t="s">
        <v>852</v>
      </c>
      <c r="J175" s="118" t="s">
        <v>853</v>
      </c>
      <c r="K175" s="117">
        <v>-6697</v>
      </c>
      <c r="L175" s="117" t="s">
        <v>838</v>
      </c>
      <c r="M175" s="118" t="s">
        <v>282</v>
      </c>
      <c r="N175" s="118"/>
      <c r="O175" s="119" t="s">
        <v>843</v>
      </c>
      <c r="P175" s="119" t="s">
        <v>118</v>
      </c>
    </row>
    <row r="176" spans="1:16" ht="12.75" customHeight="1" x14ac:dyDescent="0.2">
      <c r="A176" s="73" t="str">
        <f t="shared" si="12"/>
        <v> AN 288.71 </v>
      </c>
      <c r="B176" s="2" t="str">
        <f t="shared" si="13"/>
        <v>I</v>
      </c>
      <c r="C176" s="73">
        <f t="shared" si="14"/>
        <v>37872.315000000002</v>
      </c>
      <c r="D176" t="str">
        <f t="shared" si="15"/>
        <v>vis</v>
      </c>
      <c r="E176" t="e">
        <f>VLOOKUP(C176,'A (old)'!C$21:E$973,3,FALSE)</f>
        <v>#N/A</v>
      </c>
      <c r="F176" s="2" t="s">
        <v>233</v>
      </c>
      <c r="G176" t="str">
        <f t="shared" si="16"/>
        <v>37872.315</v>
      </c>
      <c r="H176" s="73">
        <f t="shared" si="17"/>
        <v>-6411</v>
      </c>
      <c r="I176" s="117" t="s">
        <v>854</v>
      </c>
      <c r="J176" s="118" t="s">
        <v>855</v>
      </c>
      <c r="K176" s="117">
        <v>-6411</v>
      </c>
      <c r="L176" s="117" t="s">
        <v>856</v>
      </c>
      <c r="M176" s="118" t="s">
        <v>282</v>
      </c>
      <c r="N176" s="118"/>
      <c r="O176" s="119" t="s">
        <v>773</v>
      </c>
      <c r="P176" s="119" t="s">
        <v>120</v>
      </c>
    </row>
    <row r="177" spans="1:16" ht="12.75" customHeight="1" x14ac:dyDescent="0.2">
      <c r="A177" s="73" t="str">
        <f t="shared" si="12"/>
        <v> AN 288.71 </v>
      </c>
      <c r="B177" s="2" t="str">
        <f t="shared" si="13"/>
        <v>I</v>
      </c>
      <c r="C177" s="73">
        <f t="shared" si="14"/>
        <v>37872.317000000003</v>
      </c>
      <c r="D177" t="str">
        <f t="shared" si="15"/>
        <v>vis</v>
      </c>
      <c r="E177" t="e">
        <f>VLOOKUP(C177,'A (old)'!C$21:E$973,3,FALSE)</f>
        <v>#N/A</v>
      </c>
      <c r="F177" s="2" t="s">
        <v>233</v>
      </c>
      <c r="G177" t="str">
        <f t="shared" si="16"/>
        <v>37872.317</v>
      </c>
      <c r="H177" s="73">
        <f t="shared" si="17"/>
        <v>-6411</v>
      </c>
      <c r="I177" s="117" t="s">
        <v>857</v>
      </c>
      <c r="J177" s="118" t="s">
        <v>858</v>
      </c>
      <c r="K177" s="117">
        <v>-6411</v>
      </c>
      <c r="L177" s="117" t="s">
        <v>262</v>
      </c>
      <c r="M177" s="118" t="s">
        <v>282</v>
      </c>
      <c r="N177" s="118"/>
      <c r="O177" s="119" t="s">
        <v>859</v>
      </c>
      <c r="P177" s="119" t="s">
        <v>120</v>
      </c>
    </row>
    <row r="178" spans="1:16" ht="12.75" customHeight="1" x14ac:dyDescent="0.2">
      <c r="A178" s="73" t="str">
        <f t="shared" si="12"/>
        <v> AN 288.71 </v>
      </c>
      <c r="B178" s="2" t="str">
        <f t="shared" si="13"/>
        <v>I</v>
      </c>
      <c r="C178" s="73">
        <f t="shared" si="14"/>
        <v>37872.317999999999</v>
      </c>
      <c r="D178" t="str">
        <f t="shared" si="15"/>
        <v>vis</v>
      </c>
      <c r="E178" t="e">
        <f>VLOOKUP(C178,'A (old)'!C$21:E$973,3,FALSE)</f>
        <v>#N/A</v>
      </c>
      <c r="F178" s="2" t="s">
        <v>233</v>
      </c>
      <c r="G178" t="str">
        <f t="shared" si="16"/>
        <v>37872.318</v>
      </c>
      <c r="H178" s="73">
        <f t="shared" si="17"/>
        <v>-6411</v>
      </c>
      <c r="I178" s="117" t="s">
        <v>860</v>
      </c>
      <c r="J178" s="118" t="s">
        <v>861</v>
      </c>
      <c r="K178" s="117">
        <v>-6411</v>
      </c>
      <c r="L178" s="117" t="s">
        <v>269</v>
      </c>
      <c r="M178" s="118" t="s">
        <v>282</v>
      </c>
      <c r="N178" s="118"/>
      <c r="O178" s="119" t="s">
        <v>862</v>
      </c>
      <c r="P178" s="119" t="s">
        <v>120</v>
      </c>
    </row>
    <row r="179" spans="1:16" ht="12.75" customHeight="1" x14ac:dyDescent="0.2">
      <c r="A179" s="73" t="str">
        <f t="shared" si="12"/>
        <v> AN 288.71 </v>
      </c>
      <c r="B179" s="2" t="str">
        <f t="shared" si="13"/>
        <v>I</v>
      </c>
      <c r="C179" s="73">
        <f t="shared" si="14"/>
        <v>37872.321000000004</v>
      </c>
      <c r="D179" t="str">
        <f t="shared" si="15"/>
        <v>vis</v>
      </c>
      <c r="E179" t="e">
        <f>VLOOKUP(C179,'A (old)'!C$21:E$973,3,FALSE)</f>
        <v>#N/A</v>
      </c>
      <c r="F179" s="2" t="s">
        <v>233</v>
      </c>
      <c r="G179" t="str">
        <f t="shared" si="16"/>
        <v>37872.321</v>
      </c>
      <c r="H179" s="73">
        <f t="shared" si="17"/>
        <v>-6411</v>
      </c>
      <c r="I179" s="117" t="s">
        <v>863</v>
      </c>
      <c r="J179" s="118" t="s">
        <v>864</v>
      </c>
      <c r="K179" s="117">
        <v>-6411</v>
      </c>
      <c r="L179" s="117" t="s">
        <v>865</v>
      </c>
      <c r="M179" s="118" t="s">
        <v>282</v>
      </c>
      <c r="N179" s="118"/>
      <c r="O179" s="119" t="s">
        <v>866</v>
      </c>
      <c r="P179" s="119" t="s">
        <v>120</v>
      </c>
    </row>
    <row r="180" spans="1:16" ht="12.75" customHeight="1" x14ac:dyDescent="0.2">
      <c r="A180" s="73" t="str">
        <f t="shared" si="12"/>
        <v> BRNO 6 </v>
      </c>
      <c r="B180" s="2" t="str">
        <f t="shared" si="13"/>
        <v>I</v>
      </c>
      <c r="C180" s="73">
        <f t="shared" si="14"/>
        <v>37873.480000000003</v>
      </c>
      <c r="D180" t="str">
        <f t="shared" si="15"/>
        <v>vis</v>
      </c>
      <c r="E180" t="e">
        <f>VLOOKUP(C180,'A (old)'!C$21:E$973,3,FALSE)</f>
        <v>#N/A</v>
      </c>
      <c r="F180" s="2" t="s">
        <v>233</v>
      </c>
      <c r="G180" t="str">
        <f t="shared" si="16"/>
        <v>37873.480</v>
      </c>
      <c r="H180" s="73">
        <f t="shared" si="17"/>
        <v>-6410</v>
      </c>
      <c r="I180" s="117" t="s">
        <v>867</v>
      </c>
      <c r="J180" s="118" t="s">
        <v>868</v>
      </c>
      <c r="K180" s="117">
        <v>-6410</v>
      </c>
      <c r="L180" s="117" t="s">
        <v>510</v>
      </c>
      <c r="M180" s="118" t="s">
        <v>282</v>
      </c>
      <c r="N180" s="118"/>
      <c r="O180" s="119" t="s">
        <v>869</v>
      </c>
      <c r="P180" s="119" t="s">
        <v>121</v>
      </c>
    </row>
    <row r="181" spans="1:16" ht="12.75" customHeight="1" x14ac:dyDescent="0.2">
      <c r="A181" s="73" t="str">
        <f t="shared" si="12"/>
        <v> AN 288.72 </v>
      </c>
      <c r="B181" s="2" t="str">
        <f t="shared" si="13"/>
        <v>I</v>
      </c>
      <c r="C181" s="73">
        <f t="shared" si="14"/>
        <v>37904.402000000002</v>
      </c>
      <c r="D181" t="str">
        <f t="shared" si="15"/>
        <v>vis</v>
      </c>
      <c r="E181" t="e">
        <f>VLOOKUP(C181,'A (old)'!C$21:E$973,3,FALSE)</f>
        <v>#N/A</v>
      </c>
      <c r="F181" s="2" t="s">
        <v>233</v>
      </c>
      <c r="G181" t="str">
        <f t="shared" si="16"/>
        <v>37904.402</v>
      </c>
      <c r="H181" s="73">
        <f t="shared" si="17"/>
        <v>-6383</v>
      </c>
      <c r="I181" s="117" t="s">
        <v>870</v>
      </c>
      <c r="J181" s="118" t="s">
        <v>871</v>
      </c>
      <c r="K181" s="117">
        <v>-6383</v>
      </c>
      <c r="L181" s="117" t="s">
        <v>872</v>
      </c>
      <c r="M181" s="118" t="s">
        <v>282</v>
      </c>
      <c r="N181" s="118"/>
      <c r="O181" s="119" t="s">
        <v>859</v>
      </c>
      <c r="P181" s="119" t="s">
        <v>122</v>
      </c>
    </row>
    <row r="182" spans="1:16" ht="12.75" customHeight="1" x14ac:dyDescent="0.2">
      <c r="A182" s="73" t="str">
        <f t="shared" si="12"/>
        <v> AN 288.72 </v>
      </c>
      <c r="B182" s="2" t="str">
        <f t="shared" si="13"/>
        <v>I</v>
      </c>
      <c r="C182" s="73">
        <f t="shared" si="14"/>
        <v>37911.286999999997</v>
      </c>
      <c r="D182" t="str">
        <f t="shared" si="15"/>
        <v>vis</v>
      </c>
      <c r="E182" t="e">
        <f>VLOOKUP(C182,'A (old)'!C$21:E$973,3,FALSE)</f>
        <v>#N/A</v>
      </c>
      <c r="F182" s="2" t="s">
        <v>233</v>
      </c>
      <c r="G182" t="str">
        <f t="shared" si="16"/>
        <v>37911.287</v>
      </c>
      <c r="H182" s="73">
        <f t="shared" si="17"/>
        <v>-6377</v>
      </c>
      <c r="I182" s="117" t="s">
        <v>873</v>
      </c>
      <c r="J182" s="118" t="s">
        <v>874</v>
      </c>
      <c r="K182" s="117">
        <v>-6377</v>
      </c>
      <c r="L182" s="117" t="s">
        <v>875</v>
      </c>
      <c r="M182" s="118" t="s">
        <v>282</v>
      </c>
      <c r="N182" s="118"/>
      <c r="O182" s="119" t="s">
        <v>876</v>
      </c>
      <c r="P182" s="119" t="s">
        <v>122</v>
      </c>
    </row>
    <row r="183" spans="1:16" ht="12.75" customHeight="1" x14ac:dyDescent="0.2">
      <c r="A183" s="73" t="str">
        <f t="shared" si="12"/>
        <v> MVS 2.173 </v>
      </c>
      <c r="B183" s="2" t="str">
        <f t="shared" si="13"/>
        <v>I</v>
      </c>
      <c r="C183" s="73">
        <f t="shared" si="14"/>
        <v>37959.402000000002</v>
      </c>
      <c r="D183" t="str">
        <f t="shared" si="15"/>
        <v>vis</v>
      </c>
      <c r="E183" t="e">
        <f>VLOOKUP(C183,'A (old)'!C$21:E$973,3,FALSE)</f>
        <v>#N/A</v>
      </c>
      <c r="F183" s="2" t="s">
        <v>233</v>
      </c>
      <c r="G183" t="str">
        <f t="shared" si="16"/>
        <v>37959.402</v>
      </c>
      <c r="H183" s="73">
        <f t="shared" si="17"/>
        <v>-6335</v>
      </c>
      <c r="I183" s="117" t="s">
        <v>877</v>
      </c>
      <c r="J183" s="118" t="s">
        <v>878</v>
      </c>
      <c r="K183" s="117">
        <v>-6335</v>
      </c>
      <c r="L183" s="117" t="s">
        <v>879</v>
      </c>
      <c r="M183" s="118" t="s">
        <v>282</v>
      </c>
      <c r="N183" s="118"/>
      <c r="O183" s="119" t="s">
        <v>880</v>
      </c>
      <c r="P183" s="119" t="s">
        <v>123</v>
      </c>
    </row>
    <row r="184" spans="1:16" ht="12.75" customHeight="1" x14ac:dyDescent="0.2">
      <c r="A184" s="73" t="str">
        <f t="shared" si="12"/>
        <v> BRNO 6 </v>
      </c>
      <c r="B184" s="2" t="str">
        <f t="shared" si="13"/>
        <v>I</v>
      </c>
      <c r="C184" s="73">
        <f t="shared" si="14"/>
        <v>38226.462</v>
      </c>
      <c r="D184" t="str">
        <f t="shared" si="15"/>
        <v>vis</v>
      </c>
      <c r="E184" t="e">
        <f>VLOOKUP(C184,'A (old)'!C$21:E$973,3,FALSE)</f>
        <v>#N/A</v>
      </c>
      <c r="F184" s="2" t="s">
        <v>233</v>
      </c>
      <c r="G184" t="str">
        <f t="shared" si="16"/>
        <v>38226.462</v>
      </c>
      <c r="H184" s="73">
        <f t="shared" si="17"/>
        <v>-6102</v>
      </c>
      <c r="I184" s="117" t="s">
        <v>881</v>
      </c>
      <c r="J184" s="118" t="s">
        <v>882</v>
      </c>
      <c r="K184" s="117">
        <v>-6102</v>
      </c>
      <c r="L184" s="117" t="s">
        <v>883</v>
      </c>
      <c r="M184" s="118" t="s">
        <v>282</v>
      </c>
      <c r="N184" s="118"/>
      <c r="O184" s="119" t="s">
        <v>884</v>
      </c>
      <c r="P184" s="119" t="s">
        <v>121</v>
      </c>
    </row>
    <row r="185" spans="1:16" ht="12.75" customHeight="1" x14ac:dyDescent="0.2">
      <c r="A185" s="73" t="str">
        <f t="shared" si="12"/>
        <v> BRNO 6 </v>
      </c>
      <c r="B185" s="2" t="str">
        <f t="shared" si="13"/>
        <v>I</v>
      </c>
      <c r="C185" s="73">
        <f t="shared" si="14"/>
        <v>38226.464999999997</v>
      </c>
      <c r="D185" t="str">
        <f t="shared" si="15"/>
        <v>vis</v>
      </c>
      <c r="E185" t="e">
        <f>VLOOKUP(C185,'A (old)'!C$21:E$973,3,FALSE)</f>
        <v>#N/A</v>
      </c>
      <c r="F185" s="2" t="s">
        <v>233</v>
      </c>
      <c r="G185" t="str">
        <f t="shared" si="16"/>
        <v>38226.465</v>
      </c>
      <c r="H185" s="73">
        <f t="shared" si="17"/>
        <v>-6102</v>
      </c>
      <c r="I185" s="117" t="s">
        <v>885</v>
      </c>
      <c r="J185" s="118" t="s">
        <v>886</v>
      </c>
      <c r="K185" s="117">
        <v>-6102</v>
      </c>
      <c r="L185" s="117" t="s">
        <v>887</v>
      </c>
      <c r="M185" s="118" t="s">
        <v>282</v>
      </c>
      <c r="N185" s="118"/>
      <c r="O185" s="119" t="s">
        <v>888</v>
      </c>
      <c r="P185" s="119" t="s">
        <v>121</v>
      </c>
    </row>
    <row r="186" spans="1:16" ht="12.75" customHeight="1" x14ac:dyDescent="0.2">
      <c r="A186" s="73" t="str">
        <f t="shared" si="12"/>
        <v> BRNO 6 </v>
      </c>
      <c r="B186" s="2" t="str">
        <f t="shared" si="13"/>
        <v>I</v>
      </c>
      <c r="C186" s="73">
        <f t="shared" si="14"/>
        <v>38234.466</v>
      </c>
      <c r="D186" t="str">
        <f t="shared" si="15"/>
        <v>vis</v>
      </c>
      <c r="E186" t="e">
        <f>VLOOKUP(C186,'A (old)'!C$21:E$973,3,FALSE)</f>
        <v>#N/A</v>
      </c>
      <c r="F186" s="2" t="s">
        <v>233</v>
      </c>
      <c r="G186" t="str">
        <f t="shared" si="16"/>
        <v>38234.466</v>
      </c>
      <c r="H186" s="73">
        <f t="shared" si="17"/>
        <v>-6095</v>
      </c>
      <c r="I186" s="117" t="s">
        <v>889</v>
      </c>
      <c r="J186" s="118" t="s">
        <v>890</v>
      </c>
      <c r="K186" s="117">
        <v>-6095</v>
      </c>
      <c r="L186" s="117" t="s">
        <v>891</v>
      </c>
      <c r="M186" s="118" t="s">
        <v>282</v>
      </c>
      <c r="N186" s="118"/>
      <c r="O186" s="119" t="s">
        <v>884</v>
      </c>
      <c r="P186" s="119" t="s">
        <v>121</v>
      </c>
    </row>
    <row r="187" spans="1:16" ht="12.75" customHeight="1" x14ac:dyDescent="0.2">
      <c r="A187" s="73" t="str">
        <f t="shared" si="12"/>
        <v> BRNO 6 </v>
      </c>
      <c r="B187" s="2" t="str">
        <f t="shared" si="13"/>
        <v>I</v>
      </c>
      <c r="C187" s="73">
        <f t="shared" si="14"/>
        <v>38234.466999999997</v>
      </c>
      <c r="D187" t="str">
        <f t="shared" si="15"/>
        <v>vis</v>
      </c>
      <c r="E187" t="e">
        <f>VLOOKUP(C187,'A (old)'!C$21:E$973,3,FALSE)</f>
        <v>#N/A</v>
      </c>
      <c r="F187" s="2" t="s">
        <v>233</v>
      </c>
      <c r="G187" t="str">
        <f t="shared" si="16"/>
        <v>38234.467</v>
      </c>
      <c r="H187" s="73">
        <f t="shared" si="17"/>
        <v>-6095</v>
      </c>
      <c r="I187" s="117" t="s">
        <v>892</v>
      </c>
      <c r="J187" s="118" t="s">
        <v>893</v>
      </c>
      <c r="K187" s="117">
        <v>-6095</v>
      </c>
      <c r="L187" s="117" t="s">
        <v>894</v>
      </c>
      <c r="M187" s="118" t="s">
        <v>282</v>
      </c>
      <c r="N187" s="118"/>
      <c r="O187" s="119" t="s">
        <v>895</v>
      </c>
      <c r="P187" s="119" t="s">
        <v>121</v>
      </c>
    </row>
    <row r="188" spans="1:16" ht="12.75" customHeight="1" x14ac:dyDescent="0.2">
      <c r="A188" s="73" t="str">
        <f t="shared" si="12"/>
        <v> BRNO 6 </v>
      </c>
      <c r="B188" s="2" t="str">
        <f t="shared" si="13"/>
        <v>I</v>
      </c>
      <c r="C188" s="73">
        <f t="shared" si="14"/>
        <v>38234.468999999997</v>
      </c>
      <c r="D188" t="str">
        <f t="shared" si="15"/>
        <v>vis</v>
      </c>
      <c r="E188" t="e">
        <f>VLOOKUP(C188,'A (old)'!C$21:E$973,3,FALSE)</f>
        <v>#N/A</v>
      </c>
      <c r="F188" s="2" t="s">
        <v>233</v>
      </c>
      <c r="G188" t="str">
        <f t="shared" si="16"/>
        <v>38234.469</v>
      </c>
      <c r="H188" s="73">
        <f t="shared" si="17"/>
        <v>-6095</v>
      </c>
      <c r="I188" s="117" t="s">
        <v>896</v>
      </c>
      <c r="J188" s="118" t="s">
        <v>897</v>
      </c>
      <c r="K188" s="117">
        <v>-6095</v>
      </c>
      <c r="L188" s="117" t="s">
        <v>898</v>
      </c>
      <c r="M188" s="118" t="s">
        <v>282</v>
      </c>
      <c r="N188" s="118"/>
      <c r="O188" s="119" t="s">
        <v>899</v>
      </c>
      <c r="P188" s="119" t="s">
        <v>121</v>
      </c>
    </row>
    <row r="189" spans="1:16" x14ac:dyDescent="0.2">
      <c r="A189" s="73" t="str">
        <f t="shared" si="12"/>
        <v> BRNO 6 </v>
      </c>
      <c r="B189" s="2" t="str">
        <f t="shared" si="13"/>
        <v>I</v>
      </c>
      <c r="C189" s="73">
        <f t="shared" si="14"/>
        <v>38234.468999999997</v>
      </c>
      <c r="D189" t="str">
        <f t="shared" si="15"/>
        <v>vis</v>
      </c>
      <c r="E189" t="e">
        <f>VLOOKUP(C189,'A (old)'!C$21:E$973,3,FALSE)</f>
        <v>#N/A</v>
      </c>
      <c r="F189" s="2" t="s">
        <v>233</v>
      </c>
      <c r="G189" t="str">
        <f t="shared" si="16"/>
        <v>38234.469</v>
      </c>
      <c r="H189" s="73">
        <f t="shared" si="17"/>
        <v>-6095</v>
      </c>
      <c r="I189" s="117" t="s">
        <v>896</v>
      </c>
      <c r="J189" s="118" t="s">
        <v>897</v>
      </c>
      <c r="K189" s="117">
        <v>-6095</v>
      </c>
      <c r="L189" s="117" t="s">
        <v>898</v>
      </c>
      <c r="M189" s="118" t="s">
        <v>282</v>
      </c>
      <c r="N189" s="118"/>
      <c r="O189" s="119" t="s">
        <v>900</v>
      </c>
      <c r="P189" s="119" t="s">
        <v>121</v>
      </c>
    </row>
    <row r="190" spans="1:16" x14ac:dyDescent="0.2">
      <c r="A190" s="73" t="str">
        <f t="shared" si="12"/>
        <v> AN 288.72 </v>
      </c>
      <c r="B190" s="2" t="str">
        <f t="shared" si="13"/>
        <v>I</v>
      </c>
      <c r="C190" s="73">
        <f t="shared" si="14"/>
        <v>38288.347000000002</v>
      </c>
      <c r="D190" t="str">
        <f t="shared" si="15"/>
        <v>vis</v>
      </c>
      <c r="E190" t="e">
        <f>VLOOKUP(C190,'A (old)'!C$21:E$973,3,FALSE)</f>
        <v>#N/A</v>
      </c>
      <c r="F190" s="2" t="s">
        <v>233</v>
      </c>
      <c r="G190" t="str">
        <f t="shared" si="16"/>
        <v>38288.347</v>
      </c>
      <c r="H190" s="73">
        <f t="shared" si="17"/>
        <v>-6048</v>
      </c>
      <c r="I190" s="117" t="s">
        <v>901</v>
      </c>
      <c r="J190" s="118" t="s">
        <v>902</v>
      </c>
      <c r="K190" s="117">
        <v>-6048</v>
      </c>
      <c r="L190" s="117" t="s">
        <v>865</v>
      </c>
      <c r="M190" s="118" t="s">
        <v>282</v>
      </c>
      <c r="N190" s="118"/>
      <c r="O190" s="119" t="s">
        <v>903</v>
      </c>
      <c r="P190" s="119" t="s">
        <v>122</v>
      </c>
    </row>
    <row r="191" spans="1:16" x14ac:dyDescent="0.2">
      <c r="A191" s="73" t="str">
        <f t="shared" si="12"/>
        <v> AN 288.72 </v>
      </c>
      <c r="B191" s="2" t="str">
        <f t="shared" si="13"/>
        <v>I</v>
      </c>
      <c r="C191" s="73">
        <f t="shared" si="14"/>
        <v>38288.347999999998</v>
      </c>
      <c r="D191" t="str">
        <f t="shared" si="15"/>
        <v>vis</v>
      </c>
      <c r="E191" t="e">
        <f>VLOOKUP(C191,'A (old)'!C$21:E$973,3,FALSE)</f>
        <v>#N/A</v>
      </c>
      <c r="F191" s="2" t="s">
        <v>233</v>
      </c>
      <c r="G191" t="str">
        <f t="shared" si="16"/>
        <v>38288.348</v>
      </c>
      <c r="H191" s="73">
        <f t="shared" si="17"/>
        <v>-6048</v>
      </c>
      <c r="I191" s="117" t="s">
        <v>904</v>
      </c>
      <c r="J191" s="118" t="s">
        <v>905</v>
      </c>
      <c r="K191" s="117">
        <v>-6048</v>
      </c>
      <c r="L191" s="117" t="s">
        <v>906</v>
      </c>
      <c r="M191" s="118" t="s">
        <v>282</v>
      </c>
      <c r="N191" s="118"/>
      <c r="O191" s="119" t="s">
        <v>907</v>
      </c>
      <c r="P191" s="119" t="s">
        <v>122</v>
      </c>
    </row>
    <row r="192" spans="1:16" x14ac:dyDescent="0.2">
      <c r="A192" s="73" t="str">
        <f t="shared" si="12"/>
        <v> BRNO 6 </v>
      </c>
      <c r="B192" s="2" t="str">
        <f t="shared" si="13"/>
        <v>I</v>
      </c>
      <c r="C192" s="73">
        <f t="shared" si="14"/>
        <v>38319.288999999997</v>
      </c>
      <c r="D192" t="str">
        <f t="shared" si="15"/>
        <v>vis</v>
      </c>
      <c r="E192" t="e">
        <f>VLOOKUP(C192,'A (old)'!C$21:E$973,3,FALSE)</f>
        <v>#N/A</v>
      </c>
      <c r="F192" s="2" t="s">
        <v>233</v>
      </c>
      <c r="G192" t="str">
        <f t="shared" si="16"/>
        <v>38319.289</v>
      </c>
      <c r="H192" s="73">
        <f t="shared" si="17"/>
        <v>-6021</v>
      </c>
      <c r="I192" s="117" t="s">
        <v>908</v>
      </c>
      <c r="J192" s="118" t="s">
        <v>909</v>
      </c>
      <c r="K192" s="117">
        <v>-6021</v>
      </c>
      <c r="L192" s="117" t="s">
        <v>910</v>
      </c>
      <c r="M192" s="118" t="s">
        <v>282</v>
      </c>
      <c r="N192" s="118"/>
      <c r="O192" s="119" t="s">
        <v>911</v>
      </c>
      <c r="P192" s="119" t="s">
        <v>121</v>
      </c>
    </row>
    <row r="193" spans="1:16" x14ac:dyDescent="0.2">
      <c r="A193" s="73" t="str">
        <f t="shared" si="12"/>
        <v> BRNO 6 </v>
      </c>
      <c r="B193" s="2" t="str">
        <f t="shared" si="13"/>
        <v>I</v>
      </c>
      <c r="C193" s="73">
        <f t="shared" si="14"/>
        <v>38642.457999999999</v>
      </c>
      <c r="D193" t="str">
        <f t="shared" si="15"/>
        <v>vis</v>
      </c>
      <c r="E193" t="e">
        <f>VLOOKUP(C193,'A (old)'!C$21:E$973,3,FALSE)</f>
        <v>#N/A</v>
      </c>
      <c r="F193" s="2" t="s">
        <v>233</v>
      </c>
      <c r="G193" t="str">
        <f t="shared" si="16"/>
        <v>38642.458</v>
      </c>
      <c r="H193" s="73">
        <f t="shared" si="17"/>
        <v>-5739</v>
      </c>
      <c r="I193" s="117" t="s">
        <v>912</v>
      </c>
      <c r="J193" s="118" t="s">
        <v>913</v>
      </c>
      <c r="K193" s="117">
        <v>-5739</v>
      </c>
      <c r="L193" s="117" t="s">
        <v>914</v>
      </c>
      <c r="M193" s="118" t="s">
        <v>282</v>
      </c>
      <c r="N193" s="118"/>
      <c r="O193" s="119" t="s">
        <v>915</v>
      </c>
      <c r="P193" s="119" t="s">
        <v>121</v>
      </c>
    </row>
    <row r="194" spans="1:16" x14ac:dyDescent="0.2">
      <c r="A194" s="73" t="str">
        <f t="shared" si="12"/>
        <v> MVS 2.173 </v>
      </c>
      <c r="B194" s="2" t="str">
        <f t="shared" si="13"/>
        <v>I</v>
      </c>
      <c r="C194" s="73">
        <f t="shared" si="14"/>
        <v>38673.406999999999</v>
      </c>
      <c r="D194" t="str">
        <f t="shared" si="15"/>
        <v>vis</v>
      </c>
      <c r="E194" t="e">
        <f>VLOOKUP(C194,'A (old)'!C$21:E$973,3,FALSE)</f>
        <v>#N/A</v>
      </c>
      <c r="F194" s="2" t="s">
        <v>233</v>
      </c>
      <c r="G194" t="str">
        <f t="shared" si="16"/>
        <v>38673.407</v>
      </c>
      <c r="H194" s="73">
        <f t="shared" si="17"/>
        <v>-5712</v>
      </c>
      <c r="I194" s="117" t="s">
        <v>916</v>
      </c>
      <c r="J194" s="118" t="s">
        <v>917</v>
      </c>
      <c r="K194" s="117">
        <v>-5712</v>
      </c>
      <c r="L194" s="117" t="s">
        <v>918</v>
      </c>
      <c r="M194" s="118" t="s">
        <v>282</v>
      </c>
      <c r="N194" s="118"/>
      <c r="O194" s="119" t="s">
        <v>880</v>
      </c>
      <c r="P194" s="119" t="s">
        <v>123</v>
      </c>
    </row>
    <row r="195" spans="1:16" x14ac:dyDescent="0.2">
      <c r="A195" s="73" t="str">
        <f t="shared" si="12"/>
        <v>BAVM 18 </v>
      </c>
      <c r="B195" s="2" t="str">
        <f t="shared" si="13"/>
        <v>I</v>
      </c>
      <c r="C195" s="73">
        <f t="shared" si="14"/>
        <v>38940.447</v>
      </c>
      <c r="D195" t="str">
        <f t="shared" si="15"/>
        <v>vis</v>
      </c>
      <c r="E195" t="e">
        <f>VLOOKUP(C195,'A (old)'!C$21:E$973,3,FALSE)</f>
        <v>#N/A</v>
      </c>
      <c r="F195" s="2" t="s">
        <v>233</v>
      </c>
      <c r="G195" t="str">
        <f t="shared" si="16"/>
        <v>38940.447</v>
      </c>
      <c r="H195" s="73">
        <f t="shared" si="17"/>
        <v>-5479</v>
      </c>
      <c r="I195" s="117" t="s">
        <v>919</v>
      </c>
      <c r="J195" s="118" t="s">
        <v>920</v>
      </c>
      <c r="K195" s="117">
        <v>-5479</v>
      </c>
      <c r="L195" s="117" t="s">
        <v>921</v>
      </c>
      <c r="M195" s="118" t="s">
        <v>282</v>
      </c>
      <c r="N195" s="118"/>
      <c r="O195" s="119" t="s">
        <v>922</v>
      </c>
      <c r="P195" s="120" t="s">
        <v>124</v>
      </c>
    </row>
    <row r="196" spans="1:16" x14ac:dyDescent="0.2">
      <c r="A196" s="73" t="str">
        <f t="shared" si="12"/>
        <v>BAVM 18 </v>
      </c>
      <c r="B196" s="2" t="str">
        <f t="shared" si="13"/>
        <v>I</v>
      </c>
      <c r="C196" s="73">
        <f t="shared" si="14"/>
        <v>38940.453999999998</v>
      </c>
      <c r="D196" t="str">
        <f t="shared" si="15"/>
        <v>vis</v>
      </c>
      <c r="E196" t="e">
        <f>VLOOKUP(C196,'A (old)'!C$21:E$973,3,FALSE)</f>
        <v>#N/A</v>
      </c>
      <c r="F196" s="2" t="s">
        <v>233</v>
      </c>
      <c r="G196" t="str">
        <f t="shared" si="16"/>
        <v>38940.454</v>
      </c>
      <c r="H196" s="73">
        <f t="shared" si="17"/>
        <v>-5479</v>
      </c>
      <c r="I196" s="117" t="s">
        <v>923</v>
      </c>
      <c r="J196" s="118" t="s">
        <v>924</v>
      </c>
      <c r="K196" s="117">
        <v>-5479</v>
      </c>
      <c r="L196" s="117" t="s">
        <v>925</v>
      </c>
      <c r="M196" s="118" t="s">
        <v>282</v>
      </c>
      <c r="N196" s="118"/>
      <c r="O196" s="119" t="s">
        <v>823</v>
      </c>
      <c r="P196" s="120" t="s">
        <v>124</v>
      </c>
    </row>
    <row r="197" spans="1:16" x14ac:dyDescent="0.2">
      <c r="A197" s="73" t="str">
        <f t="shared" si="12"/>
        <v>BAVM 18 </v>
      </c>
      <c r="B197" s="2" t="str">
        <f t="shared" si="13"/>
        <v>I</v>
      </c>
      <c r="C197" s="73">
        <f t="shared" si="14"/>
        <v>39057.353000000003</v>
      </c>
      <c r="D197" t="str">
        <f t="shared" si="15"/>
        <v>vis</v>
      </c>
      <c r="E197" t="e">
        <f>VLOOKUP(C197,'A (old)'!C$21:E$973,3,FALSE)</f>
        <v>#N/A</v>
      </c>
      <c r="F197" s="2" t="s">
        <v>233</v>
      </c>
      <c r="G197" t="str">
        <f t="shared" si="16"/>
        <v>39057.353</v>
      </c>
      <c r="H197" s="73">
        <f t="shared" si="17"/>
        <v>-5377</v>
      </c>
      <c r="I197" s="117" t="s">
        <v>926</v>
      </c>
      <c r="J197" s="118" t="s">
        <v>927</v>
      </c>
      <c r="K197" s="117">
        <v>-5377</v>
      </c>
      <c r="L197" s="117" t="s">
        <v>925</v>
      </c>
      <c r="M197" s="118" t="s">
        <v>282</v>
      </c>
      <c r="N197" s="118"/>
      <c r="O197" s="119" t="s">
        <v>823</v>
      </c>
      <c r="P197" s="120" t="s">
        <v>124</v>
      </c>
    </row>
    <row r="198" spans="1:16" x14ac:dyDescent="0.2">
      <c r="A198" s="73" t="str">
        <f t="shared" si="12"/>
        <v>BAVM 18 </v>
      </c>
      <c r="B198" s="2" t="str">
        <f t="shared" si="13"/>
        <v>I</v>
      </c>
      <c r="C198" s="73">
        <f t="shared" si="14"/>
        <v>39057.353000000003</v>
      </c>
      <c r="D198" t="str">
        <f t="shared" si="15"/>
        <v>vis</v>
      </c>
      <c r="E198" t="e">
        <f>VLOOKUP(C198,'A (old)'!C$21:E$973,3,FALSE)</f>
        <v>#N/A</v>
      </c>
      <c r="F198" s="2" t="s">
        <v>233</v>
      </c>
      <c r="G198" t="str">
        <f t="shared" si="16"/>
        <v>39057.353</v>
      </c>
      <c r="H198" s="73">
        <f t="shared" si="17"/>
        <v>-5377</v>
      </c>
      <c r="I198" s="117" t="s">
        <v>926</v>
      </c>
      <c r="J198" s="118" t="s">
        <v>927</v>
      </c>
      <c r="K198" s="117">
        <v>-5377</v>
      </c>
      <c r="L198" s="117" t="s">
        <v>925</v>
      </c>
      <c r="M198" s="118" t="s">
        <v>282</v>
      </c>
      <c r="N198" s="118"/>
      <c r="O198" s="119" t="s">
        <v>922</v>
      </c>
      <c r="P198" s="120" t="s">
        <v>124</v>
      </c>
    </row>
    <row r="199" spans="1:16" x14ac:dyDescent="0.2">
      <c r="A199" s="73" t="str">
        <f t="shared" si="12"/>
        <v> MVS 4.137 </v>
      </c>
      <c r="B199" s="2" t="str">
        <f t="shared" si="13"/>
        <v>I</v>
      </c>
      <c r="C199" s="73">
        <f t="shared" si="14"/>
        <v>39057.353999999999</v>
      </c>
      <c r="D199" t="str">
        <f t="shared" si="15"/>
        <v>vis</v>
      </c>
      <c r="E199" t="e">
        <f>VLOOKUP(C199,'A (old)'!C$21:E$973,3,FALSE)</f>
        <v>#N/A</v>
      </c>
      <c r="F199" s="2" t="s">
        <v>233</v>
      </c>
      <c r="G199" t="str">
        <f t="shared" si="16"/>
        <v>39057.354</v>
      </c>
      <c r="H199" s="73">
        <f t="shared" si="17"/>
        <v>-5377</v>
      </c>
      <c r="I199" s="117" t="s">
        <v>928</v>
      </c>
      <c r="J199" s="118" t="s">
        <v>929</v>
      </c>
      <c r="K199" s="117">
        <v>-5377</v>
      </c>
      <c r="L199" s="117" t="s">
        <v>872</v>
      </c>
      <c r="M199" s="118" t="s">
        <v>282</v>
      </c>
      <c r="N199" s="118"/>
      <c r="O199" s="119" t="s">
        <v>880</v>
      </c>
      <c r="P199" s="119" t="s">
        <v>125</v>
      </c>
    </row>
    <row r="200" spans="1:16" x14ac:dyDescent="0.2">
      <c r="A200" s="73" t="str">
        <f t="shared" si="12"/>
        <v> AA 18.332 </v>
      </c>
      <c r="B200" s="2" t="str">
        <f t="shared" si="13"/>
        <v>I</v>
      </c>
      <c r="C200" s="73">
        <f t="shared" si="14"/>
        <v>39356.480000000003</v>
      </c>
      <c r="D200" t="str">
        <f t="shared" si="15"/>
        <v>vis</v>
      </c>
      <c r="E200" t="e">
        <f>VLOOKUP(C200,'A (old)'!C$21:E$973,3,FALSE)</f>
        <v>#N/A</v>
      </c>
      <c r="F200" s="2" t="s">
        <v>233</v>
      </c>
      <c r="G200" t="str">
        <f t="shared" si="16"/>
        <v>39356.480</v>
      </c>
      <c r="H200" s="73">
        <f t="shared" si="17"/>
        <v>-5116</v>
      </c>
      <c r="I200" s="117" t="s">
        <v>930</v>
      </c>
      <c r="J200" s="118" t="s">
        <v>931</v>
      </c>
      <c r="K200" s="117">
        <v>-5116</v>
      </c>
      <c r="L200" s="117" t="s">
        <v>872</v>
      </c>
      <c r="M200" s="118" t="s">
        <v>282</v>
      </c>
      <c r="N200" s="118"/>
      <c r="O200" s="119" t="s">
        <v>932</v>
      </c>
      <c r="P200" s="119" t="s">
        <v>116</v>
      </c>
    </row>
    <row r="201" spans="1:16" x14ac:dyDescent="0.2">
      <c r="A201" s="73" t="str">
        <f t="shared" si="12"/>
        <v> AA 18.332 </v>
      </c>
      <c r="B201" s="2" t="str">
        <f t="shared" si="13"/>
        <v>I</v>
      </c>
      <c r="C201" s="73">
        <f t="shared" si="14"/>
        <v>39356.485000000001</v>
      </c>
      <c r="D201" t="str">
        <f t="shared" si="15"/>
        <v>vis</v>
      </c>
      <c r="E201" t="e">
        <f>VLOOKUP(C201,'A (old)'!C$21:E$973,3,FALSE)</f>
        <v>#N/A</v>
      </c>
      <c r="F201" s="2" t="s">
        <v>233</v>
      </c>
      <c r="G201" t="str">
        <f t="shared" si="16"/>
        <v>39356.485</v>
      </c>
      <c r="H201" s="73">
        <f t="shared" si="17"/>
        <v>-5116</v>
      </c>
      <c r="I201" s="117" t="s">
        <v>933</v>
      </c>
      <c r="J201" s="118" t="s">
        <v>934</v>
      </c>
      <c r="K201" s="117">
        <v>-5116</v>
      </c>
      <c r="L201" s="117" t="s">
        <v>935</v>
      </c>
      <c r="M201" s="118" t="s">
        <v>282</v>
      </c>
      <c r="N201" s="118"/>
      <c r="O201" s="119" t="s">
        <v>851</v>
      </c>
      <c r="P201" s="119" t="s">
        <v>116</v>
      </c>
    </row>
    <row r="202" spans="1:16" x14ac:dyDescent="0.2">
      <c r="A202" s="73" t="str">
        <f t="shared" si="12"/>
        <v> AA 18.332 </v>
      </c>
      <c r="B202" s="2" t="str">
        <f t="shared" si="13"/>
        <v>I</v>
      </c>
      <c r="C202" s="73">
        <f t="shared" si="14"/>
        <v>39356.485999999997</v>
      </c>
      <c r="D202" t="str">
        <f t="shared" si="15"/>
        <v>vis</v>
      </c>
      <c r="E202" t="e">
        <f>VLOOKUP(C202,'A (old)'!C$21:E$973,3,FALSE)</f>
        <v>#N/A</v>
      </c>
      <c r="F202" s="2" t="s">
        <v>233</v>
      </c>
      <c r="G202" t="str">
        <f t="shared" si="16"/>
        <v>39356.486</v>
      </c>
      <c r="H202" s="73">
        <f t="shared" si="17"/>
        <v>-5116</v>
      </c>
      <c r="I202" s="117" t="s">
        <v>936</v>
      </c>
      <c r="J202" s="118" t="s">
        <v>937</v>
      </c>
      <c r="K202" s="117">
        <v>-5116</v>
      </c>
      <c r="L202" s="117" t="s">
        <v>262</v>
      </c>
      <c r="M202" s="118" t="s">
        <v>282</v>
      </c>
      <c r="N202" s="118"/>
      <c r="O202" s="119" t="s">
        <v>938</v>
      </c>
      <c r="P202" s="119" t="s">
        <v>116</v>
      </c>
    </row>
    <row r="203" spans="1:16" x14ac:dyDescent="0.2">
      <c r="A203" s="73" t="str">
        <f t="shared" ref="A203:A266" si="18">P203</f>
        <v>BAVM 23 </v>
      </c>
      <c r="B203" s="2" t="str">
        <f t="shared" ref="B203:B266" si="19">IF(H203=INT(H203),"I","II")</f>
        <v>I</v>
      </c>
      <c r="C203" s="73">
        <f t="shared" ref="C203:C266" si="20">1*G203</f>
        <v>39387.406000000003</v>
      </c>
      <c r="D203" t="str">
        <f t="shared" ref="D203:D266" si="21">VLOOKUP(F203,I$1:J$5,2,FALSE)</f>
        <v>vis</v>
      </c>
      <c r="E203" t="e">
        <f>VLOOKUP(C203,'A (old)'!C$21:E$973,3,FALSE)</f>
        <v>#N/A</v>
      </c>
      <c r="F203" s="2" t="s">
        <v>233</v>
      </c>
      <c r="G203" t="str">
        <f t="shared" ref="G203:G266" si="22">MID(I203,3,LEN(I203)-3)</f>
        <v>39387.406</v>
      </c>
      <c r="H203" s="73">
        <f t="shared" ref="H203:H266" si="23">1*K203</f>
        <v>-5089</v>
      </c>
      <c r="I203" s="117" t="s">
        <v>939</v>
      </c>
      <c r="J203" s="118" t="s">
        <v>940</v>
      </c>
      <c r="K203" s="117">
        <v>-5089</v>
      </c>
      <c r="L203" s="117" t="s">
        <v>941</v>
      </c>
      <c r="M203" s="118" t="s">
        <v>282</v>
      </c>
      <c r="N203" s="118"/>
      <c r="O203" s="119" t="s">
        <v>823</v>
      </c>
      <c r="P203" s="120" t="s">
        <v>126</v>
      </c>
    </row>
    <row r="204" spans="1:16" x14ac:dyDescent="0.2">
      <c r="A204" s="73" t="str">
        <f t="shared" si="18"/>
        <v> AN 291.113 </v>
      </c>
      <c r="B204" s="2" t="str">
        <f t="shared" si="19"/>
        <v>I</v>
      </c>
      <c r="C204" s="73">
        <f t="shared" si="20"/>
        <v>39685.442999999999</v>
      </c>
      <c r="D204" t="str">
        <f t="shared" si="21"/>
        <v>vis</v>
      </c>
      <c r="E204" t="e">
        <f>VLOOKUP(C204,'A (old)'!C$21:E$973,3,FALSE)</f>
        <v>#N/A</v>
      </c>
      <c r="F204" s="2" t="s">
        <v>233</v>
      </c>
      <c r="G204" t="str">
        <f t="shared" si="22"/>
        <v>39685.443</v>
      </c>
      <c r="H204" s="73">
        <f t="shared" si="23"/>
        <v>-4829</v>
      </c>
      <c r="I204" s="117" t="s">
        <v>942</v>
      </c>
      <c r="J204" s="118" t="s">
        <v>943</v>
      </c>
      <c r="K204" s="117">
        <v>-4829</v>
      </c>
      <c r="L204" s="117" t="s">
        <v>944</v>
      </c>
      <c r="M204" s="118" t="s">
        <v>282</v>
      </c>
      <c r="N204" s="118"/>
      <c r="O204" s="119" t="s">
        <v>945</v>
      </c>
      <c r="P204" s="119" t="s">
        <v>127</v>
      </c>
    </row>
    <row r="205" spans="1:16" x14ac:dyDescent="0.2">
      <c r="A205" s="73" t="str">
        <f t="shared" si="18"/>
        <v>BAVM 26 </v>
      </c>
      <c r="B205" s="2" t="str">
        <f t="shared" si="19"/>
        <v>I</v>
      </c>
      <c r="C205" s="73">
        <f t="shared" si="20"/>
        <v>40477.326000000001</v>
      </c>
      <c r="D205" t="str">
        <f t="shared" si="21"/>
        <v>vis</v>
      </c>
      <c r="E205" t="e">
        <f>VLOOKUP(C205,'A (old)'!C$21:E$973,3,FALSE)</f>
        <v>#N/A</v>
      </c>
      <c r="F205" s="2" t="s">
        <v>233</v>
      </c>
      <c r="G205" t="str">
        <f t="shared" si="22"/>
        <v>40477.326</v>
      </c>
      <c r="H205" s="73">
        <f t="shared" si="23"/>
        <v>-4138</v>
      </c>
      <c r="I205" s="117" t="s">
        <v>946</v>
      </c>
      <c r="J205" s="118" t="s">
        <v>947</v>
      </c>
      <c r="K205" s="117">
        <v>-4138</v>
      </c>
      <c r="L205" s="117" t="s">
        <v>914</v>
      </c>
      <c r="M205" s="118" t="s">
        <v>282</v>
      </c>
      <c r="N205" s="118"/>
      <c r="O205" s="119" t="s">
        <v>948</v>
      </c>
      <c r="P205" s="120" t="s">
        <v>129</v>
      </c>
    </row>
    <row r="206" spans="1:16" x14ac:dyDescent="0.2">
      <c r="A206" s="73" t="str">
        <f t="shared" si="18"/>
        <v> EGE 12.12 </v>
      </c>
      <c r="B206" s="2" t="str">
        <f t="shared" si="19"/>
        <v>I</v>
      </c>
      <c r="C206" s="73">
        <f t="shared" si="20"/>
        <v>40493.394</v>
      </c>
      <c r="D206" t="str">
        <f t="shared" si="21"/>
        <v>vis</v>
      </c>
      <c r="E206" t="e">
        <f>VLOOKUP(C206,'A (old)'!C$21:E$973,3,FALSE)</f>
        <v>#N/A</v>
      </c>
      <c r="F206" s="2" t="s">
        <v>233</v>
      </c>
      <c r="G206" t="str">
        <f t="shared" si="22"/>
        <v>40493.394</v>
      </c>
      <c r="H206" s="73">
        <f t="shared" si="23"/>
        <v>-4124</v>
      </c>
      <c r="I206" s="117" t="s">
        <v>949</v>
      </c>
      <c r="J206" s="118" t="s">
        <v>950</v>
      </c>
      <c r="K206" s="117">
        <v>-4124</v>
      </c>
      <c r="L206" s="117" t="s">
        <v>262</v>
      </c>
      <c r="M206" s="118" t="s">
        <v>263</v>
      </c>
      <c r="N206" s="118" t="s">
        <v>264</v>
      </c>
      <c r="O206" s="119" t="s">
        <v>859</v>
      </c>
      <c r="P206" s="119" t="s">
        <v>130</v>
      </c>
    </row>
    <row r="207" spans="1:16" x14ac:dyDescent="0.2">
      <c r="A207" s="73" t="str">
        <f t="shared" si="18"/>
        <v>BAVM 26 </v>
      </c>
      <c r="B207" s="2" t="str">
        <f t="shared" si="19"/>
        <v>I</v>
      </c>
      <c r="C207" s="73">
        <f t="shared" si="20"/>
        <v>41576.446000000004</v>
      </c>
      <c r="D207" t="str">
        <f t="shared" si="21"/>
        <v>vis</v>
      </c>
      <c r="E207" t="e">
        <f>VLOOKUP(C207,'A (old)'!C$21:E$973,3,FALSE)</f>
        <v>#N/A</v>
      </c>
      <c r="F207" s="2" t="s">
        <v>233</v>
      </c>
      <c r="G207" t="str">
        <f t="shared" si="22"/>
        <v>41576.446</v>
      </c>
      <c r="H207" s="73">
        <f t="shared" si="23"/>
        <v>-3179</v>
      </c>
      <c r="I207" s="117" t="s">
        <v>951</v>
      </c>
      <c r="J207" s="118" t="s">
        <v>952</v>
      </c>
      <c r="K207" s="117">
        <v>-3179</v>
      </c>
      <c r="L207" s="117" t="s">
        <v>887</v>
      </c>
      <c r="M207" s="118" t="s">
        <v>282</v>
      </c>
      <c r="N207" s="118"/>
      <c r="O207" s="119" t="s">
        <v>823</v>
      </c>
      <c r="P207" s="120" t="s">
        <v>129</v>
      </c>
    </row>
    <row r="208" spans="1:16" x14ac:dyDescent="0.2">
      <c r="A208" s="73" t="str">
        <f t="shared" si="18"/>
        <v>BAVM 26 </v>
      </c>
      <c r="B208" s="2" t="str">
        <f t="shared" si="19"/>
        <v>I</v>
      </c>
      <c r="C208" s="73">
        <f t="shared" si="20"/>
        <v>41599.377999999997</v>
      </c>
      <c r="D208" t="str">
        <f t="shared" si="21"/>
        <v>vis</v>
      </c>
      <c r="E208" t="e">
        <f>VLOOKUP(C208,'A (old)'!C$21:E$973,3,FALSE)</f>
        <v>#N/A</v>
      </c>
      <c r="F208" s="2" t="s">
        <v>233</v>
      </c>
      <c r="G208" t="str">
        <f t="shared" si="22"/>
        <v>41599.378</v>
      </c>
      <c r="H208" s="73">
        <f t="shared" si="23"/>
        <v>-3159</v>
      </c>
      <c r="I208" s="117" t="s">
        <v>953</v>
      </c>
      <c r="J208" s="118" t="s">
        <v>954</v>
      </c>
      <c r="K208" s="117">
        <v>-3159</v>
      </c>
      <c r="L208" s="117" t="s">
        <v>955</v>
      </c>
      <c r="M208" s="118" t="s">
        <v>282</v>
      </c>
      <c r="N208" s="118"/>
      <c r="O208" s="119" t="s">
        <v>823</v>
      </c>
      <c r="P208" s="120" t="s">
        <v>129</v>
      </c>
    </row>
    <row r="209" spans="1:16" x14ac:dyDescent="0.2">
      <c r="A209" s="73" t="str">
        <f t="shared" si="18"/>
        <v>IBVS 1478 </v>
      </c>
      <c r="B209" s="2" t="str">
        <f t="shared" si="19"/>
        <v>I</v>
      </c>
      <c r="C209" s="73">
        <f t="shared" si="20"/>
        <v>42661.813600000001</v>
      </c>
      <c r="D209" t="str">
        <f t="shared" si="21"/>
        <v>vis</v>
      </c>
      <c r="E209" t="e">
        <f>VLOOKUP(C209,'A (old)'!C$21:E$973,3,FALSE)</f>
        <v>#N/A</v>
      </c>
      <c r="F209" s="2" t="s">
        <v>233</v>
      </c>
      <c r="G209" t="str">
        <f t="shared" si="22"/>
        <v>42661.8136</v>
      </c>
      <c r="H209" s="73">
        <f t="shared" si="23"/>
        <v>-2232</v>
      </c>
      <c r="I209" s="117" t="s">
        <v>956</v>
      </c>
      <c r="J209" s="118" t="s">
        <v>957</v>
      </c>
      <c r="K209" s="117">
        <v>-2232</v>
      </c>
      <c r="L209" s="117" t="s">
        <v>958</v>
      </c>
      <c r="M209" s="118" t="s">
        <v>263</v>
      </c>
      <c r="N209" s="118" t="s">
        <v>264</v>
      </c>
      <c r="O209" s="119" t="s">
        <v>306</v>
      </c>
      <c r="P209" s="120" t="s">
        <v>136</v>
      </c>
    </row>
    <row r="210" spans="1:16" x14ac:dyDescent="0.2">
      <c r="A210" s="73" t="str">
        <f t="shared" si="18"/>
        <v>BAVM 29 </v>
      </c>
      <c r="B210" s="2" t="str">
        <f t="shared" si="19"/>
        <v>I</v>
      </c>
      <c r="C210" s="73">
        <f t="shared" si="20"/>
        <v>43012.517</v>
      </c>
      <c r="D210" t="str">
        <f t="shared" si="21"/>
        <v>vis</v>
      </c>
      <c r="E210" t="e">
        <f>VLOOKUP(C210,'A (old)'!C$21:E$973,3,FALSE)</f>
        <v>#N/A</v>
      </c>
      <c r="F210" s="2" t="s">
        <v>233</v>
      </c>
      <c r="G210" t="str">
        <f t="shared" si="22"/>
        <v>43012.517</v>
      </c>
      <c r="H210" s="73">
        <f t="shared" si="23"/>
        <v>-1926</v>
      </c>
      <c r="I210" s="117" t="s">
        <v>959</v>
      </c>
      <c r="J210" s="118" t="s">
        <v>960</v>
      </c>
      <c r="K210" s="117">
        <v>-1926</v>
      </c>
      <c r="L210" s="117" t="s">
        <v>372</v>
      </c>
      <c r="M210" s="118" t="s">
        <v>282</v>
      </c>
      <c r="N210" s="118"/>
      <c r="O210" s="119" t="s">
        <v>807</v>
      </c>
      <c r="P210" s="120" t="s">
        <v>138</v>
      </c>
    </row>
    <row r="211" spans="1:16" x14ac:dyDescent="0.2">
      <c r="A211" s="73" t="str">
        <f t="shared" si="18"/>
        <v> BRNO 21 </v>
      </c>
      <c r="B211" s="2" t="str">
        <f t="shared" si="19"/>
        <v>I</v>
      </c>
      <c r="C211" s="73">
        <f t="shared" si="20"/>
        <v>43372.383999999998</v>
      </c>
      <c r="D211" t="str">
        <f t="shared" si="21"/>
        <v>vis</v>
      </c>
      <c r="E211" t="e">
        <f>VLOOKUP(C211,'A (old)'!C$21:E$973,3,FALSE)</f>
        <v>#N/A</v>
      </c>
      <c r="F211" s="2" t="s">
        <v>233</v>
      </c>
      <c r="G211" t="str">
        <f t="shared" si="22"/>
        <v>43372.384</v>
      </c>
      <c r="H211" s="73">
        <f t="shared" si="23"/>
        <v>-1612</v>
      </c>
      <c r="I211" s="117" t="s">
        <v>961</v>
      </c>
      <c r="J211" s="118" t="s">
        <v>962</v>
      </c>
      <c r="K211" s="117">
        <v>-1612</v>
      </c>
      <c r="L211" s="117" t="s">
        <v>406</v>
      </c>
      <c r="M211" s="118" t="s">
        <v>282</v>
      </c>
      <c r="N211" s="118"/>
      <c r="O211" s="119" t="s">
        <v>963</v>
      </c>
      <c r="P211" s="119" t="s">
        <v>140</v>
      </c>
    </row>
    <row r="212" spans="1:16" x14ac:dyDescent="0.2">
      <c r="A212" s="73" t="str">
        <f t="shared" si="18"/>
        <v>IBVS 1631 </v>
      </c>
      <c r="B212" s="2" t="str">
        <f t="shared" si="19"/>
        <v>I</v>
      </c>
      <c r="C212" s="73">
        <f t="shared" si="20"/>
        <v>43728.809300000001</v>
      </c>
      <c r="D212" t="str">
        <f t="shared" si="21"/>
        <v>vis</v>
      </c>
      <c r="E212" t="e">
        <f>VLOOKUP(C212,'A (old)'!C$21:E$973,3,FALSE)</f>
        <v>#N/A</v>
      </c>
      <c r="F212" s="2" t="s">
        <v>233</v>
      </c>
      <c r="G212" t="str">
        <f t="shared" si="22"/>
        <v>43728.8093</v>
      </c>
      <c r="H212" s="73">
        <f t="shared" si="23"/>
        <v>-1301</v>
      </c>
      <c r="I212" s="117" t="s">
        <v>964</v>
      </c>
      <c r="J212" s="118" t="s">
        <v>965</v>
      </c>
      <c r="K212" s="117">
        <v>-1301</v>
      </c>
      <c r="L212" s="117" t="s">
        <v>966</v>
      </c>
      <c r="M212" s="118" t="s">
        <v>263</v>
      </c>
      <c r="N212" s="118" t="s">
        <v>264</v>
      </c>
      <c r="O212" s="119" t="s">
        <v>306</v>
      </c>
      <c r="P212" s="120" t="s">
        <v>967</v>
      </c>
    </row>
    <row r="213" spans="1:16" x14ac:dyDescent="0.2">
      <c r="A213" s="73" t="str">
        <f t="shared" si="18"/>
        <v> MVS 8.136 </v>
      </c>
      <c r="B213" s="2" t="str">
        <f t="shared" si="19"/>
        <v>I</v>
      </c>
      <c r="C213" s="73">
        <f t="shared" si="20"/>
        <v>43757.478000000003</v>
      </c>
      <c r="D213" t="str">
        <f t="shared" si="21"/>
        <v>vis</v>
      </c>
      <c r="E213" t="e">
        <f>VLOOKUP(C213,'A (old)'!C$21:E$973,3,FALSE)</f>
        <v>#N/A</v>
      </c>
      <c r="F213" s="2" t="s">
        <v>233</v>
      </c>
      <c r="G213" t="str">
        <f t="shared" si="22"/>
        <v>43757.478</v>
      </c>
      <c r="H213" s="73">
        <f t="shared" si="23"/>
        <v>-1276</v>
      </c>
      <c r="I213" s="117" t="s">
        <v>968</v>
      </c>
      <c r="J213" s="118" t="s">
        <v>969</v>
      </c>
      <c r="K213" s="117">
        <v>-1276</v>
      </c>
      <c r="L213" s="117" t="s">
        <v>970</v>
      </c>
      <c r="M213" s="118" t="s">
        <v>282</v>
      </c>
      <c r="N213" s="118"/>
      <c r="O213" s="119" t="s">
        <v>971</v>
      </c>
      <c r="P213" s="119" t="s">
        <v>142</v>
      </c>
    </row>
    <row r="214" spans="1:16" x14ac:dyDescent="0.2">
      <c r="A214" s="73" t="str">
        <f t="shared" si="18"/>
        <v>BAVM 31 </v>
      </c>
      <c r="B214" s="2" t="str">
        <f t="shared" si="19"/>
        <v>I</v>
      </c>
      <c r="C214" s="73">
        <f t="shared" si="20"/>
        <v>43795.283000000003</v>
      </c>
      <c r="D214" t="str">
        <f t="shared" si="21"/>
        <v>vis</v>
      </c>
      <c r="E214" t="e">
        <f>VLOOKUP(C214,'A (old)'!C$21:E$973,3,FALSE)</f>
        <v>#N/A</v>
      </c>
      <c r="F214" s="2" t="s">
        <v>233</v>
      </c>
      <c r="G214" t="str">
        <f t="shared" si="22"/>
        <v>43795.283</v>
      </c>
      <c r="H214" s="73">
        <f t="shared" si="23"/>
        <v>-1243</v>
      </c>
      <c r="I214" s="117" t="s">
        <v>972</v>
      </c>
      <c r="J214" s="118" t="s">
        <v>973</v>
      </c>
      <c r="K214" s="117">
        <v>-1243</v>
      </c>
      <c r="L214" s="117" t="s">
        <v>487</v>
      </c>
      <c r="M214" s="118" t="s">
        <v>282</v>
      </c>
      <c r="N214" s="118"/>
      <c r="O214" s="119" t="s">
        <v>823</v>
      </c>
      <c r="P214" s="120" t="s">
        <v>143</v>
      </c>
    </row>
    <row r="215" spans="1:16" x14ac:dyDescent="0.2">
      <c r="A215" s="73" t="str">
        <f t="shared" si="18"/>
        <v>IBVS 1694 </v>
      </c>
      <c r="B215" s="2" t="str">
        <f t="shared" si="19"/>
        <v>I</v>
      </c>
      <c r="C215" s="73">
        <f t="shared" si="20"/>
        <v>44089.826999999997</v>
      </c>
      <c r="D215" t="str">
        <f t="shared" si="21"/>
        <v>vis</v>
      </c>
      <c r="E215" t="e">
        <f>VLOOKUP(C215,'A (old)'!C$21:E$973,3,FALSE)</f>
        <v>#N/A</v>
      </c>
      <c r="F215" s="2" t="s">
        <v>233</v>
      </c>
      <c r="G215" t="str">
        <f t="shared" si="22"/>
        <v>44089.8270</v>
      </c>
      <c r="H215" s="73">
        <f t="shared" si="23"/>
        <v>-986</v>
      </c>
      <c r="I215" s="117" t="s">
        <v>974</v>
      </c>
      <c r="J215" s="118" t="s">
        <v>975</v>
      </c>
      <c r="K215" s="117">
        <v>-986</v>
      </c>
      <c r="L215" s="117" t="s">
        <v>976</v>
      </c>
      <c r="M215" s="118" t="s">
        <v>263</v>
      </c>
      <c r="N215" s="118" t="s">
        <v>264</v>
      </c>
      <c r="O215" s="119" t="s">
        <v>306</v>
      </c>
      <c r="P215" s="120" t="s">
        <v>145</v>
      </c>
    </row>
    <row r="216" spans="1:16" x14ac:dyDescent="0.2">
      <c r="A216" s="73" t="str">
        <f t="shared" si="18"/>
        <v>IBVS 1694 </v>
      </c>
      <c r="B216" s="2" t="str">
        <f t="shared" si="19"/>
        <v>I</v>
      </c>
      <c r="C216" s="73">
        <f t="shared" si="20"/>
        <v>44128.792500000003</v>
      </c>
      <c r="D216" t="str">
        <f t="shared" si="21"/>
        <v>vis</v>
      </c>
      <c r="E216" t="e">
        <f>VLOOKUP(C216,'A (old)'!C$21:E$973,3,FALSE)</f>
        <v>#N/A</v>
      </c>
      <c r="F216" s="2" t="s">
        <v>233</v>
      </c>
      <c r="G216" t="str">
        <f t="shared" si="22"/>
        <v>44128.7925</v>
      </c>
      <c r="H216" s="73">
        <f t="shared" si="23"/>
        <v>-952</v>
      </c>
      <c r="I216" s="117" t="s">
        <v>977</v>
      </c>
      <c r="J216" s="118" t="s">
        <v>978</v>
      </c>
      <c r="K216" s="117">
        <v>-952</v>
      </c>
      <c r="L216" s="117" t="s">
        <v>383</v>
      </c>
      <c r="M216" s="118" t="s">
        <v>263</v>
      </c>
      <c r="N216" s="118" t="s">
        <v>264</v>
      </c>
      <c r="O216" s="119" t="s">
        <v>306</v>
      </c>
      <c r="P216" s="120" t="s">
        <v>145</v>
      </c>
    </row>
    <row r="217" spans="1:16" x14ac:dyDescent="0.2">
      <c r="A217" s="73" t="str">
        <f t="shared" si="18"/>
        <v>IBVS 1694 </v>
      </c>
      <c r="B217" s="2" t="str">
        <f t="shared" si="19"/>
        <v>I</v>
      </c>
      <c r="C217" s="73">
        <f t="shared" si="20"/>
        <v>44136.814899999998</v>
      </c>
      <c r="D217" t="str">
        <f t="shared" si="21"/>
        <v>vis</v>
      </c>
      <c r="E217" t="e">
        <f>VLOOKUP(C217,'A (old)'!C$21:E$973,3,FALSE)</f>
        <v>#N/A</v>
      </c>
      <c r="F217" s="2" t="s">
        <v>233</v>
      </c>
      <c r="G217" t="str">
        <f t="shared" si="22"/>
        <v>44136.8149</v>
      </c>
      <c r="H217" s="73">
        <f t="shared" si="23"/>
        <v>-945</v>
      </c>
      <c r="I217" s="117" t="s">
        <v>979</v>
      </c>
      <c r="J217" s="118" t="s">
        <v>980</v>
      </c>
      <c r="K217" s="117">
        <v>-945</v>
      </c>
      <c r="L217" s="117" t="s">
        <v>981</v>
      </c>
      <c r="M217" s="118" t="s">
        <v>263</v>
      </c>
      <c r="N217" s="118" t="s">
        <v>264</v>
      </c>
      <c r="O217" s="119" t="s">
        <v>306</v>
      </c>
      <c r="P217" s="120" t="s">
        <v>145</v>
      </c>
    </row>
    <row r="218" spans="1:16" x14ac:dyDescent="0.2">
      <c r="A218" s="73" t="str">
        <f t="shared" si="18"/>
        <v> BBS 46 </v>
      </c>
      <c r="B218" s="2" t="str">
        <f t="shared" si="19"/>
        <v>I</v>
      </c>
      <c r="C218" s="73">
        <f t="shared" si="20"/>
        <v>44211.31</v>
      </c>
      <c r="D218" t="str">
        <f t="shared" si="21"/>
        <v>vis</v>
      </c>
      <c r="E218" t="e">
        <f>VLOOKUP(C218,'A (old)'!C$21:E$973,3,FALSE)</f>
        <v>#N/A</v>
      </c>
      <c r="F218" s="2" t="s">
        <v>233</v>
      </c>
      <c r="G218" t="str">
        <f t="shared" si="22"/>
        <v>44211.310</v>
      </c>
      <c r="H218" s="73">
        <f t="shared" si="23"/>
        <v>-880</v>
      </c>
      <c r="I218" s="117" t="s">
        <v>982</v>
      </c>
      <c r="J218" s="118" t="s">
        <v>983</v>
      </c>
      <c r="K218" s="117">
        <v>-880</v>
      </c>
      <c r="L218" s="117" t="s">
        <v>984</v>
      </c>
      <c r="M218" s="118" t="s">
        <v>282</v>
      </c>
      <c r="N218" s="118"/>
      <c r="O218" s="119" t="s">
        <v>288</v>
      </c>
      <c r="P218" s="119" t="s">
        <v>146</v>
      </c>
    </row>
    <row r="219" spans="1:16" x14ac:dyDescent="0.2">
      <c r="A219" s="73" t="str">
        <f t="shared" si="18"/>
        <v>BAVM 32 </v>
      </c>
      <c r="B219" s="2" t="str">
        <f t="shared" si="19"/>
        <v>I</v>
      </c>
      <c r="C219" s="73">
        <f t="shared" si="20"/>
        <v>44532.243000000002</v>
      </c>
      <c r="D219" t="str">
        <f t="shared" si="21"/>
        <v>vis</v>
      </c>
      <c r="E219" t="e">
        <f>VLOOKUP(C219,'A (old)'!C$21:E$973,3,FALSE)</f>
        <v>#N/A</v>
      </c>
      <c r="F219" s="2" t="s">
        <v>233</v>
      </c>
      <c r="G219" t="str">
        <f t="shared" si="22"/>
        <v>44532.243</v>
      </c>
      <c r="H219" s="73">
        <f t="shared" si="23"/>
        <v>-600</v>
      </c>
      <c r="I219" s="117" t="s">
        <v>985</v>
      </c>
      <c r="J219" s="118" t="s">
        <v>986</v>
      </c>
      <c r="K219" s="117">
        <v>-600</v>
      </c>
      <c r="L219" s="117" t="s">
        <v>987</v>
      </c>
      <c r="M219" s="118" t="s">
        <v>282</v>
      </c>
      <c r="N219" s="118"/>
      <c r="O219" s="119" t="s">
        <v>823</v>
      </c>
      <c r="P219" s="120" t="s">
        <v>150</v>
      </c>
    </row>
    <row r="220" spans="1:16" x14ac:dyDescent="0.2">
      <c r="A220" s="73" t="str">
        <f t="shared" si="18"/>
        <v> BBS 57 </v>
      </c>
      <c r="B220" s="2" t="str">
        <f t="shared" si="19"/>
        <v>I</v>
      </c>
      <c r="C220" s="73">
        <f t="shared" si="20"/>
        <v>44917.294000000002</v>
      </c>
      <c r="D220" t="str">
        <f t="shared" si="21"/>
        <v>vis</v>
      </c>
      <c r="E220" t="e">
        <f>VLOOKUP(C220,'A (old)'!C$21:E$973,3,FALSE)</f>
        <v>#N/A</v>
      </c>
      <c r="F220" s="2" t="s">
        <v>233</v>
      </c>
      <c r="G220" t="str">
        <f t="shared" si="22"/>
        <v>44917.294</v>
      </c>
      <c r="H220" s="73">
        <f t="shared" si="23"/>
        <v>-264</v>
      </c>
      <c r="I220" s="117" t="s">
        <v>988</v>
      </c>
      <c r="J220" s="118" t="s">
        <v>989</v>
      </c>
      <c r="K220" s="117">
        <v>-264</v>
      </c>
      <c r="L220" s="117" t="s">
        <v>313</v>
      </c>
      <c r="M220" s="118" t="s">
        <v>282</v>
      </c>
      <c r="N220" s="118"/>
      <c r="O220" s="119" t="s">
        <v>288</v>
      </c>
      <c r="P220" s="119" t="s">
        <v>154</v>
      </c>
    </row>
    <row r="221" spans="1:16" x14ac:dyDescent="0.2">
      <c r="A221" s="73" t="str">
        <f t="shared" si="18"/>
        <v> BRNO 26 </v>
      </c>
      <c r="B221" s="2" t="str">
        <f t="shared" si="19"/>
        <v>I</v>
      </c>
      <c r="C221" s="73">
        <f t="shared" si="20"/>
        <v>45200.375999999997</v>
      </c>
      <c r="D221" t="str">
        <f t="shared" si="21"/>
        <v>vis</v>
      </c>
      <c r="E221" t="e">
        <f>VLOOKUP(C221,'A (old)'!C$21:E$973,3,FALSE)</f>
        <v>#N/A</v>
      </c>
      <c r="F221" s="2" t="s">
        <v>233</v>
      </c>
      <c r="G221" t="str">
        <f t="shared" si="22"/>
        <v>45200.376</v>
      </c>
      <c r="H221" s="73">
        <f t="shared" si="23"/>
        <v>-17</v>
      </c>
      <c r="I221" s="117" t="s">
        <v>990</v>
      </c>
      <c r="J221" s="118" t="s">
        <v>991</v>
      </c>
      <c r="K221" s="117">
        <v>-17</v>
      </c>
      <c r="L221" s="117" t="s">
        <v>406</v>
      </c>
      <c r="M221" s="118" t="s">
        <v>719</v>
      </c>
      <c r="N221" s="118"/>
      <c r="O221" s="119" t="s">
        <v>992</v>
      </c>
      <c r="P221" s="119" t="s">
        <v>157</v>
      </c>
    </row>
    <row r="222" spans="1:16" x14ac:dyDescent="0.2">
      <c r="A222" s="73" t="str">
        <f t="shared" si="18"/>
        <v> BRNO 26 </v>
      </c>
      <c r="B222" s="2" t="str">
        <f t="shared" si="19"/>
        <v>I</v>
      </c>
      <c r="C222" s="73">
        <f t="shared" si="20"/>
        <v>45554.510999999999</v>
      </c>
      <c r="D222" t="str">
        <f t="shared" si="21"/>
        <v>vis</v>
      </c>
      <c r="E222" t="e">
        <f>VLOOKUP(C222,'A (old)'!C$21:E$973,3,FALSE)</f>
        <v>#N/A</v>
      </c>
      <c r="F222" s="2" t="s">
        <v>233</v>
      </c>
      <c r="G222" t="str">
        <f t="shared" si="22"/>
        <v>45554.511</v>
      </c>
      <c r="H222" s="73">
        <f t="shared" si="23"/>
        <v>292</v>
      </c>
      <c r="I222" s="117" t="s">
        <v>993</v>
      </c>
      <c r="J222" s="118" t="s">
        <v>994</v>
      </c>
      <c r="K222" s="117">
        <v>292</v>
      </c>
      <c r="L222" s="117" t="s">
        <v>335</v>
      </c>
      <c r="M222" s="118" t="s">
        <v>282</v>
      </c>
      <c r="N222" s="118"/>
      <c r="O222" s="119" t="s">
        <v>995</v>
      </c>
      <c r="P222" s="119" t="s">
        <v>157</v>
      </c>
    </row>
    <row r="223" spans="1:16" x14ac:dyDescent="0.2">
      <c r="A223" s="73" t="str">
        <f t="shared" si="18"/>
        <v> BRNO 26 </v>
      </c>
      <c r="B223" s="2" t="str">
        <f t="shared" si="19"/>
        <v>I</v>
      </c>
      <c r="C223" s="73">
        <f t="shared" si="20"/>
        <v>45554.517999999996</v>
      </c>
      <c r="D223" t="str">
        <f t="shared" si="21"/>
        <v>vis</v>
      </c>
      <c r="E223" t="e">
        <f>VLOOKUP(C223,'A (old)'!C$21:E$973,3,FALSE)</f>
        <v>#N/A</v>
      </c>
      <c r="F223" s="2" t="s">
        <v>233</v>
      </c>
      <c r="G223" t="str">
        <f t="shared" si="22"/>
        <v>45554.518</v>
      </c>
      <c r="H223" s="73">
        <f t="shared" si="23"/>
        <v>292</v>
      </c>
      <c r="I223" s="117" t="s">
        <v>996</v>
      </c>
      <c r="J223" s="118" t="s">
        <v>997</v>
      </c>
      <c r="K223" s="117">
        <v>292</v>
      </c>
      <c r="L223" s="117" t="s">
        <v>524</v>
      </c>
      <c r="M223" s="118" t="s">
        <v>282</v>
      </c>
      <c r="N223" s="118"/>
      <c r="O223" s="119" t="s">
        <v>998</v>
      </c>
      <c r="P223" s="119" t="s">
        <v>157</v>
      </c>
    </row>
    <row r="224" spans="1:16" x14ac:dyDescent="0.2">
      <c r="A224" s="73" t="str">
        <f t="shared" si="18"/>
        <v> BRNO 26 </v>
      </c>
      <c r="B224" s="2" t="str">
        <f t="shared" si="19"/>
        <v>I</v>
      </c>
      <c r="C224" s="73">
        <f t="shared" si="20"/>
        <v>45554.52</v>
      </c>
      <c r="D224" t="str">
        <f t="shared" si="21"/>
        <v>vis</v>
      </c>
      <c r="E224" t="e">
        <f>VLOOKUP(C224,'A (old)'!C$21:E$973,3,FALSE)</f>
        <v>#N/A</v>
      </c>
      <c r="F224" s="2" t="s">
        <v>233</v>
      </c>
      <c r="G224" t="str">
        <f t="shared" si="22"/>
        <v>45554.520</v>
      </c>
      <c r="H224" s="73">
        <f t="shared" si="23"/>
        <v>292</v>
      </c>
      <c r="I224" s="117" t="s">
        <v>999</v>
      </c>
      <c r="J224" s="118" t="s">
        <v>1000</v>
      </c>
      <c r="K224" s="117">
        <v>292</v>
      </c>
      <c r="L224" s="117" t="s">
        <v>1001</v>
      </c>
      <c r="M224" s="118" t="s">
        <v>282</v>
      </c>
      <c r="N224" s="118"/>
      <c r="O224" s="119" t="s">
        <v>1002</v>
      </c>
      <c r="P224" s="119" t="s">
        <v>157</v>
      </c>
    </row>
    <row r="225" spans="1:16" x14ac:dyDescent="0.2">
      <c r="A225" s="73" t="str">
        <f t="shared" si="18"/>
        <v> BRNO 26 </v>
      </c>
      <c r="B225" s="2" t="str">
        <f t="shared" si="19"/>
        <v>I</v>
      </c>
      <c r="C225" s="73">
        <f t="shared" si="20"/>
        <v>45554.521000000001</v>
      </c>
      <c r="D225" t="str">
        <f t="shared" si="21"/>
        <v>vis</v>
      </c>
      <c r="E225" t="e">
        <f>VLOOKUP(C225,'A (old)'!C$21:E$973,3,FALSE)</f>
        <v>#N/A</v>
      </c>
      <c r="F225" s="2" t="s">
        <v>233</v>
      </c>
      <c r="G225" t="str">
        <f t="shared" si="22"/>
        <v>45554.521</v>
      </c>
      <c r="H225" s="73">
        <f t="shared" si="23"/>
        <v>292</v>
      </c>
      <c r="I225" s="117" t="s">
        <v>1003</v>
      </c>
      <c r="J225" s="118" t="s">
        <v>1004</v>
      </c>
      <c r="K225" s="117">
        <v>292</v>
      </c>
      <c r="L225" s="117" t="s">
        <v>437</v>
      </c>
      <c r="M225" s="118" t="s">
        <v>282</v>
      </c>
      <c r="N225" s="118"/>
      <c r="O225" s="119" t="s">
        <v>1005</v>
      </c>
      <c r="P225" s="119" t="s">
        <v>157</v>
      </c>
    </row>
    <row r="226" spans="1:16" x14ac:dyDescent="0.2">
      <c r="A226" s="73" t="str">
        <f t="shared" si="18"/>
        <v> BRNO 26 </v>
      </c>
      <c r="B226" s="2" t="str">
        <f t="shared" si="19"/>
        <v>I</v>
      </c>
      <c r="C226" s="73">
        <f t="shared" si="20"/>
        <v>45554.521999999997</v>
      </c>
      <c r="D226" t="str">
        <f t="shared" si="21"/>
        <v>vis</v>
      </c>
      <c r="E226" t="e">
        <f>VLOOKUP(C226,'A (old)'!C$21:E$973,3,FALSE)</f>
        <v>#N/A</v>
      </c>
      <c r="F226" s="2" t="s">
        <v>233</v>
      </c>
      <c r="G226" t="str">
        <f t="shared" si="22"/>
        <v>45554.522</v>
      </c>
      <c r="H226" s="73">
        <f t="shared" si="23"/>
        <v>292</v>
      </c>
      <c r="I226" s="117" t="s">
        <v>1006</v>
      </c>
      <c r="J226" s="118" t="s">
        <v>1007</v>
      </c>
      <c r="K226" s="117">
        <v>292</v>
      </c>
      <c r="L226" s="117" t="s">
        <v>1008</v>
      </c>
      <c r="M226" s="118" t="s">
        <v>282</v>
      </c>
      <c r="N226" s="118"/>
      <c r="O226" s="119" t="s">
        <v>1009</v>
      </c>
      <c r="P226" s="119" t="s">
        <v>157</v>
      </c>
    </row>
    <row r="227" spans="1:16" x14ac:dyDescent="0.2">
      <c r="A227" s="73" t="str">
        <f t="shared" si="18"/>
        <v> BRNO 26 </v>
      </c>
      <c r="B227" s="2" t="str">
        <f t="shared" si="19"/>
        <v>I</v>
      </c>
      <c r="C227" s="73">
        <f t="shared" si="20"/>
        <v>45554.525000000001</v>
      </c>
      <c r="D227" t="str">
        <f t="shared" si="21"/>
        <v>vis</v>
      </c>
      <c r="E227" t="e">
        <f>VLOOKUP(C227,'A (old)'!C$21:E$973,3,FALSE)</f>
        <v>#N/A</v>
      </c>
      <c r="F227" s="2" t="s">
        <v>233</v>
      </c>
      <c r="G227" t="str">
        <f t="shared" si="22"/>
        <v>45554.525</v>
      </c>
      <c r="H227" s="73">
        <f t="shared" si="23"/>
        <v>292</v>
      </c>
      <c r="I227" s="117" t="s">
        <v>1010</v>
      </c>
      <c r="J227" s="118" t="s">
        <v>1011</v>
      </c>
      <c r="K227" s="117">
        <v>292</v>
      </c>
      <c r="L227" s="117" t="s">
        <v>1012</v>
      </c>
      <c r="M227" s="118" t="s">
        <v>282</v>
      </c>
      <c r="N227" s="118"/>
      <c r="O227" s="119" t="s">
        <v>1013</v>
      </c>
      <c r="P227" s="119" t="s">
        <v>157</v>
      </c>
    </row>
    <row r="228" spans="1:16" x14ac:dyDescent="0.2">
      <c r="A228" s="73" t="str">
        <f t="shared" si="18"/>
        <v> BRNO 26 </v>
      </c>
      <c r="B228" s="2" t="str">
        <f t="shared" si="19"/>
        <v>I</v>
      </c>
      <c r="C228" s="73">
        <f t="shared" si="20"/>
        <v>45554.527000000002</v>
      </c>
      <c r="D228" t="str">
        <f t="shared" si="21"/>
        <v>vis</v>
      </c>
      <c r="E228" t="e">
        <f>VLOOKUP(C228,'A (old)'!C$21:E$973,3,FALSE)</f>
        <v>#N/A</v>
      </c>
      <c r="F228" s="2" t="s">
        <v>233</v>
      </c>
      <c r="G228" t="str">
        <f t="shared" si="22"/>
        <v>45554.527</v>
      </c>
      <c r="H228" s="73">
        <f t="shared" si="23"/>
        <v>292</v>
      </c>
      <c r="I228" s="117" t="s">
        <v>1014</v>
      </c>
      <c r="J228" s="118" t="s">
        <v>1015</v>
      </c>
      <c r="K228" s="117">
        <v>292</v>
      </c>
      <c r="L228" s="117" t="s">
        <v>341</v>
      </c>
      <c r="M228" s="118" t="s">
        <v>282</v>
      </c>
      <c r="N228" s="118"/>
      <c r="O228" s="119" t="s">
        <v>1016</v>
      </c>
      <c r="P228" s="119" t="s">
        <v>157</v>
      </c>
    </row>
    <row r="229" spans="1:16" x14ac:dyDescent="0.2">
      <c r="A229" s="73" t="str">
        <f t="shared" si="18"/>
        <v> BRNO 26 </v>
      </c>
      <c r="B229" s="2" t="str">
        <f t="shared" si="19"/>
        <v>I</v>
      </c>
      <c r="C229" s="73">
        <f t="shared" si="20"/>
        <v>45562.527999999998</v>
      </c>
      <c r="D229" t="str">
        <f t="shared" si="21"/>
        <v>vis</v>
      </c>
      <c r="E229" t="e">
        <f>VLOOKUP(C229,'A (old)'!C$21:E$973,3,FALSE)</f>
        <v>#N/A</v>
      </c>
      <c r="F229" s="2" t="s">
        <v>233</v>
      </c>
      <c r="G229" t="str">
        <f t="shared" si="22"/>
        <v>45562.528</v>
      </c>
      <c r="H229" s="73">
        <f t="shared" si="23"/>
        <v>299</v>
      </c>
      <c r="I229" s="117" t="s">
        <v>1017</v>
      </c>
      <c r="J229" s="118" t="s">
        <v>1018</v>
      </c>
      <c r="K229" s="117">
        <v>299</v>
      </c>
      <c r="L229" s="117" t="s">
        <v>471</v>
      </c>
      <c r="M229" s="118" t="s">
        <v>282</v>
      </c>
      <c r="N229" s="118"/>
      <c r="O229" s="119" t="s">
        <v>1019</v>
      </c>
      <c r="P229" s="119" t="s">
        <v>157</v>
      </c>
    </row>
    <row r="230" spans="1:16" x14ac:dyDescent="0.2">
      <c r="A230" s="73" t="str">
        <f t="shared" si="18"/>
        <v> BRNO 26 </v>
      </c>
      <c r="B230" s="2" t="str">
        <f t="shared" si="19"/>
        <v>I</v>
      </c>
      <c r="C230" s="73">
        <f t="shared" si="20"/>
        <v>45562.542000000001</v>
      </c>
      <c r="D230" t="str">
        <f t="shared" si="21"/>
        <v>vis</v>
      </c>
      <c r="E230" t="e">
        <f>VLOOKUP(C230,'A (old)'!C$21:E$973,3,FALSE)</f>
        <v>#N/A</v>
      </c>
      <c r="F230" s="2" t="s">
        <v>233</v>
      </c>
      <c r="G230" t="str">
        <f t="shared" si="22"/>
        <v>45562.542</v>
      </c>
      <c r="H230" s="73">
        <f t="shared" si="23"/>
        <v>299</v>
      </c>
      <c r="I230" s="117" t="s">
        <v>1020</v>
      </c>
      <c r="J230" s="118" t="s">
        <v>1021</v>
      </c>
      <c r="K230" s="117">
        <v>299</v>
      </c>
      <c r="L230" s="117" t="s">
        <v>1001</v>
      </c>
      <c r="M230" s="118" t="s">
        <v>282</v>
      </c>
      <c r="N230" s="118"/>
      <c r="O230" s="119" t="s">
        <v>1022</v>
      </c>
      <c r="P230" s="119" t="s">
        <v>157</v>
      </c>
    </row>
    <row r="231" spans="1:16" x14ac:dyDescent="0.2">
      <c r="A231" s="73" t="str">
        <f t="shared" si="18"/>
        <v> BRNO 27 </v>
      </c>
      <c r="B231" s="2" t="str">
        <f t="shared" si="19"/>
        <v>I</v>
      </c>
      <c r="C231" s="73">
        <f t="shared" si="20"/>
        <v>45577.423999999999</v>
      </c>
      <c r="D231" t="str">
        <f t="shared" si="21"/>
        <v>vis</v>
      </c>
      <c r="E231" t="e">
        <f>VLOOKUP(C231,'A (old)'!C$21:E$973,3,FALSE)</f>
        <v>#N/A</v>
      </c>
      <c r="F231" s="2" t="s">
        <v>233</v>
      </c>
      <c r="G231" t="str">
        <f t="shared" si="22"/>
        <v>45577.424</v>
      </c>
      <c r="H231" s="73">
        <f t="shared" si="23"/>
        <v>312</v>
      </c>
      <c r="I231" s="117" t="s">
        <v>1023</v>
      </c>
      <c r="J231" s="118" t="s">
        <v>1024</v>
      </c>
      <c r="K231" s="117">
        <v>312</v>
      </c>
      <c r="L231" s="117" t="s">
        <v>287</v>
      </c>
      <c r="M231" s="118" t="s">
        <v>282</v>
      </c>
      <c r="N231" s="118"/>
      <c r="O231" s="119" t="s">
        <v>1025</v>
      </c>
      <c r="P231" s="119" t="s">
        <v>159</v>
      </c>
    </row>
    <row r="232" spans="1:16" x14ac:dyDescent="0.2">
      <c r="A232" s="73" t="str">
        <f t="shared" si="18"/>
        <v> VSSC 60.22 </v>
      </c>
      <c r="B232" s="2" t="str">
        <f t="shared" si="19"/>
        <v>I</v>
      </c>
      <c r="C232" s="73">
        <f t="shared" si="20"/>
        <v>45577.427000000003</v>
      </c>
      <c r="D232" t="str">
        <f t="shared" si="21"/>
        <v>vis</v>
      </c>
      <c r="E232" t="e">
        <f>VLOOKUP(C232,'A (old)'!C$21:E$973,3,FALSE)</f>
        <v>#N/A</v>
      </c>
      <c r="F232" s="2" t="s">
        <v>233</v>
      </c>
      <c r="G232" t="str">
        <f t="shared" si="22"/>
        <v>45577.427</v>
      </c>
      <c r="H232" s="73">
        <f t="shared" si="23"/>
        <v>312</v>
      </c>
      <c r="I232" s="117" t="s">
        <v>1026</v>
      </c>
      <c r="J232" s="118" t="s">
        <v>1027</v>
      </c>
      <c r="K232" s="117">
        <v>312</v>
      </c>
      <c r="L232" s="117" t="s">
        <v>471</v>
      </c>
      <c r="M232" s="118" t="s">
        <v>282</v>
      </c>
      <c r="N232" s="118"/>
      <c r="O232" s="119" t="s">
        <v>1028</v>
      </c>
      <c r="P232" s="119" t="s">
        <v>160</v>
      </c>
    </row>
    <row r="233" spans="1:16" x14ac:dyDescent="0.2">
      <c r="A233" s="73" t="str">
        <f t="shared" si="18"/>
        <v> BRNO 26 </v>
      </c>
      <c r="B233" s="2" t="str">
        <f t="shared" si="19"/>
        <v>I</v>
      </c>
      <c r="C233" s="73">
        <f t="shared" si="20"/>
        <v>45609.508000000002</v>
      </c>
      <c r="D233" t="str">
        <f t="shared" si="21"/>
        <v>vis</v>
      </c>
      <c r="E233" t="e">
        <f>VLOOKUP(C233,'A (old)'!C$21:E$973,3,FALSE)</f>
        <v>#N/A</v>
      </c>
      <c r="F233" s="2" t="s">
        <v>233</v>
      </c>
      <c r="G233" t="str">
        <f t="shared" si="22"/>
        <v>45609.508</v>
      </c>
      <c r="H233" s="73">
        <f t="shared" si="23"/>
        <v>340</v>
      </c>
      <c r="I233" s="117" t="s">
        <v>1029</v>
      </c>
      <c r="J233" s="118" t="s">
        <v>1030</v>
      </c>
      <c r="K233" s="117">
        <v>340</v>
      </c>
      <c r="L233" s="117" t="s">
        <v>1031</v>
      </c>
      <c r="M233" s="118" t="s">
        <v>282</v>
      </c>
      <c r="N233" s="118"/>
      <c r="O233" s="119" t="s">
        <v>1032</v>
      </c>
      <c r="P233" s="119" t="s">
        <v>157</v>
      </c>
    </row>
    <row r="234" spans="1:16" x14ac:dyDescent="0.2">
      <c r="A234" s="73" t="str">
        <f t="shared" si="18"/>
        <v> BRNO 27 </v>
      </c>
      <c r="B234" s="2" t="str">
        <f t="shared" si="19"/>
        <v>I</v>
      </c>
      <c r="C234" s="73">
        <f t="shared" si="20"/>
        <v>45915.506000000001</v>
      </c>
      <c r="D234" t="str">
        <f t="shared" si="21"/>
        <v>vis</v>
      </c>
      <c r="E234" t="e">
        <f>VLOOKUP(C234,'A (old)'!C$21:E$973,3,FALSE)</f>
        <v>#N/A</v>
      </c>
      <c r="F234" s="2" t="s">
        <v>233</v>
      </c>
      <c r="G234" t="str">
        <f t="shared" si="22"/>
        <v>45915.506</v>
      </c>
      <c r="H234" s="73">
        <f t="shared" si="23"/>
        <v>607</v>
      </c>
      <c r="I234" s="117" t="s">
        <v>1033</v>
      </c>
      <c r="J234" s="118" t="s">
        <v>1034</v>
      </c>
      <c r="K234" s="117">
        <v>607</v>
      </c>
      <c r="L234" s="117" t="s">
        <v>391</v>
      </c>
      <c r="M234" s="118" t="s">
        <v>282</v>
      </c>
      <c r="N234" s="118"/>
      <c r="O234" s="119" t="s">
        <v>1013</v>
      </c>
      <c r="P234" s="119" t="s">
        <v>159</v>
      </c>
    </row>
    <row r="235" spans="1:16" x14ac:dyDescent="0.2">
      <c r="A235" s="73" t="str">
        <f t="shared" si="18"/>
        <v> BRNO 27 </v>
      </c>
      <c r="B235" s="2" t="str">
        <f t="shared" si="19"/>
        <v>I</v>
      </c>
      <c r="C235" s="73">
        <f t="shared" si="20"/>
        <v>45915.508000000002</v>
      </c>
      <c r="D235" t="str">
        <f t="shared" si="21"/>
        <v>vis</v>
      </c>
      <c r="E235" t="e">
        <f>VLOOKUP(C235,'A (old)'!C$21:E$973,3,FALSE)</f>
        <v>#N/A</v>
      </c>
      <c r="F235" s="2" t="s">
        <v>233</v>
      </c>
      <c r="G235" t="str">
        <f t="shared" si="22"/>
        <v>45915.508</v>
      </c>
      <c r="H235" s="73">
        <f t="shared" si="23"/>
        <v>607</v>
      </c>
      <c r="I235" s="117" t="s">
        <v>1035</v>
      </c>
      <c r="J235" s="118" t="s">
        <v>1036</v>
      </c>
      <c r="K235" s="117">
        <v>607</v>
      </c>
      <c r="L235" s="117" t="s">
        <v>482</v>
      </c>
      <c r="M235" s="118" t="s">
        <v>282</v>
      </c>
      <c r="N235" s="118"/>
      <c r="O235" s="119" t="s">
        <v>1037</v>
      </c>
      <c r="P235" s="119" t="s">
        <v>159</v>
      </c>
    </row>
    <row r="236" spans="1:16" x14ac:dyDescent="0.2">
      <c r="A236" s="73" t="str">
        <f t="shared" si="18"/>
        <v> BRNO 27 </v>
      </c>
      <c r="B236" s="2" t="str">
        <f t="shared" si="19"/>
        <v>I</v>
      </c>
      <c r="C236" s="73">
        <f t="shared" si="20"/>
        <v>45915.521999999997</v>
      </c>
      <c r="D236" t="str">
        <f t="shared" si="21"/>
        <v>vis</v>
      </c>
      <c r="E236" t="e">
        <f>VLOOKUP(C236,'A (old)'!C$21:E$973,3,FALSE)</f>
        <v>#N/A</v>
      </c>
      <c r="F236" s="2" t="s">
        <v>233</v>
      </c>
      <c r="G236" t="str">
        <f t="shared" si="22"/>
        <v>45915.522</v>
      </c>
      <c r="H236" s="73">
        <f t="shared" si="23"/>
        <v>607</v>
      </c>
      <c r="I236" s="117" t="s">
        <v>1038</v>
      </c>
      <c r="J236" s="118" t="s">
        <v>1039</v>
      </c>
      <c r="K236" s="117">
        <v>607</v>
      </c>
      <c r="L236" s="117" t="s">
        <v>410</v>
      </c>
      <c r="M236" s="118" t="s">
        <v>282</v>
      </c>
      <c r="N236" s="118"/>
      <c r="O236" s="119" t="s">
        <v>1040</v>
      </c>
      <c r="P236" s="119" t="s">
        <v>159</v>
      </c>
    </row>
    <row r="237" spans="1:16" x14ac:dyDescent="0.2">
      <c r="A237" s="73" t="str">
        <f t="shared" si="18"/>
        <v> BRNO 27 </v>
      </c>
      <c r="B237" s="2" t="str">
        <f t="shared" si="19"/>
        <v>I</v>
      </c>
      <c r="C237" s="73">
        <f t="shared" si="20"/>
        <v>45915.523000000001</v>
      </c>
      <c r="D237" t="str">
        <f t="shared" si="21"/>
        <v>vis</v>
      </c>
      <c r="E237" t="e">
        <f>VLOOKUP(C237,'A (old)'!C$21:E$973,3,FALSE)</f>
        <v>#N/A</v>
      </c>
      <c r="F237" s="2" t="s">
        <v>233</v>
      </c>
      <c r="G237" t="str">
        <f t="shared" si="22"/>
        <v>45915.523</v>
      </c>
      <c r="H237" s="73">
        <f t="shared" si="23"/>
        <v>607</v>
      </c>
      <c r="I237" s="117" t="s">
        <v>1041</v>
      </c>
      <c r="J237" s="118" t="s">
        <v>1042</v>
      </c>
      <c r="K237" s="117">
        <v>607</v>
      </c>
      <c r="L237" s="117" t="s">
        <v>355</v>
      </c>
      <c r="M237" s="118" t="s">
        <v>282</v>
      </c>
      <c r="N237" s="118"/>
      <c r="O237" s="119" t="s">
        <v>434</v>
      </c>
      <c r="P237" s="119" t="s">
        <v>159</v>
      </c>
    </row>
    <row r="238" spans="1:16" x14ac:dyDescent="0.2">
      <c r="A238" s="73" t="str">
        <f t="shared" si="18"/>
        <v> BRNO 27 </v>
      </c>
      <c r="B238" s="2" t="str">
        <f t="shared" si="19"/>
        <v>I</v>
      </c>
      <c r="C238" s="73">
        <f t="shared" si="20"/>
        <v>46268.485999999997</v>
      </c>
      <c r="D238" t="str">
        <f t="shared" si="21"/>
        <v>vis</v>
      </c>
      <c r="E238" t="e">
        <f>VLOOKUP(C238,'A (old)'!C$21:E$973,3,FALSE)</f>
        <v>#N/A</v>
      </c>
      <c r="F238" s="2" t="s">
        <v>233</v>
      </c>
      <c r="G238" t="str">
        <f t="shared" si="22"/>
        <v>46268.486</v>
      </c>
      <c r="H238" s="73">
        <f t="shared" si="23"/>
        <v>915</v>
      </c>
      <c r="I238" s="117" t="s">
        <v>1043</v>
      </c>
      <c r="J238" s="118" t="s">
        <v>1044</v>
      </c>
      <c r="K238" s="117">
        <v>915</v>
      </c>
      <c r="L238" s="117" t="s">
        <v>1045</v>
      </c>
      <c r="M238" s="118" t="s">
        <v>282</v>
      </c>
      <c r="N238" s="118"/>
      <c r="O238" s="119" t="s">
        <v>1022</v>
      </c>
      <c r="P238" s="119" t="s">
        <v>159</v>
      </c>
    </row>
    <row r="239" spans="1:16" x14ac:dyDescent="0.2">
      <c r="A239" s="73" t="str">
        <f t="shared" si="18"/>
        <v> BRNO 27 </v>
      </c>
      <c r="B239" s="2" t="str">
        <f t="shared" si="19"/>
        <v>I</v>
      </c>
      <c r="C239" s="73">
        <f t="shared" si="20"/>
        <v>46268.495999999999</v>
      </c>
      <c r="D239" t="str">
        <f t="shared" si="21"/>
        <v>vis</v>
      </c>
      <c r="E239" t="e">
        <f>VLOOKUP(C239,'A (old)'!C$21:E$973,3,FALSE)</f>
        <v>#N/A</v>
      </c>
      <c r="F239" s="2" t="s">
        <v>233</v>
      </c>
      <c r="G239" t="str">
        <f t="shared" si="22"/>
        <v>46268.496</v>
      </c>
      <c r="H239" s="73">
        <f t="shared" si="23"/>
        <v>915</v>
      </c>
      <c r="I239" s="117" t="s">
        <v>1046</v>
      </c>
      <c r="J239" s="118" t="s">
        <v>1047</v>
      </c>
      <c r="K239" s="117">
        <v>915</v>
      </c>
      <c r="L239" s="117" t="s">
        <v>1048</v>
      </c>
      <c r="M239" s="118" t="s">
        <v>282</v>
      </c>
      <c r="N239" s="118"/>
      <c r="O239" s="119" t="s">
        <v>1049</v>
      </c>
      <c r="P239" s="119" t="s">
        <v>159</v>
      </c>
    </row>
    <row r="240" spans="1:16" x14ac:dyDescent="0.2">
      <c r="A240" s="73" t="str">
        <f t="shared" si="18"/>
        <v> BRNO 27 </v>
      </c>
      <c r="B240" s="2" t="str">
        <f t="shared" si="19"/>
        <v>I</v>
      </c>
      <c r="C240" s="73">
        <f t="shared" si="20"/>
        <v>46268.497000000003</v>
      </c>
      <c r="D240" t="str">
        <f t="shared" si="21"/>
        <v>vis</v>
      </c>
      <c r="E240" t="e">
        <f>VLOOKUP(C240,'A (old)'!C$21:E$973,3,FALSE)</f>
        <v>#N/A</v>
      </c>
      <c r="F240" s="2" t="s">
        <v>233</v>
      </c>
      <c r="G240" t="str">
        <f t="shared" si="22"/>
        <v>46268.497</v>
      </c>
      <c r="H240" s="73">
        <f t="shared" si="23"/>
        <v>915</v>
      </c>
      <c r="I240" s="117" t="s">
        <v>1050</v>
      </c>
      <c r="J240" s="118" t="s">
        <v>1051</v>
      </c>
      <c r="K240" s="117">
        <v>915</v>
      </c>
      <c r="L240" s="117" t="s">
        <v>391</v>
      </c>
      <c r="M240" s="118" t="s">
        <v>282</v>
      </c>
      <c r="N240" s="118"/>
      <c r="O240" s="119" t="s">
        <v>1052</v>
      </c>
      <c r="P240" s="119" t="s">
        <v>159</v>
      </c>
    </row>
    <row r="241" spans="1:16" x14ac:dyDescent="0.2">
      <c r="A241" s="73" t="str">
        <f t="shared" si="18"/>
        <v> BRNO 27 </v>
      </c>
      <c r="B241" s="2" t="str">
        <f t="shared" si="19"/>
        <v>I</v>
      </c>
      <c r="C241" s="73">
        <f t="shared" si="20"/>
        <v>46268.506000000001</v>
      </c>
      <c r="D241" t="str">
        <f t="shared" si="21"/>
        <v>vis</v>
      </c>
      <c r="E241" t="e">
        <f>VLOOKUP(C241,'A (old)'!C$21:E$973,3,FALSE)</f>
        <v>#N/A</v>
      </c>
      <c r="F241" s="2" t="s">
        <v>233</v>
      </c>
      <c r="G241" t="str">
        <f t="shared" si="22"/>
        <v>46268.506</v>
      </c>
      <c r="H241" s="73">
        <f t="shared" si="23"/>
        <v>915</v>
      </c>
      <c r="I241" s="117" t="s">
        <v>1053</v>
      </c>
      <c r="J241" s="118" t="s">
        <v>1054</v>
      </c>
      <c r="K241" s="117">
        <v>915</v>
      </c>
      <c r="L241" s="117" t="s">
        <v>944</v>
      </c>
      <c r="M241" s="118" t="s">
        <v>282</v>
      </c>
      <c r="N241" s="118"/>
      <c r="O241" s="119" t="s">
        <v>1055</v>
      </c>
      <c r="P241" s="119" t="s">
        <v>159</v>
      </c>
    </row>
    <row r="242" spans="1:16" x14ac:dyDescent="0.2">
      <c r="A242" s="73" t="str">
        <f t="shared" si="18"/>
        <v> BRNO 27 </v>
      </c>
      <c r="B242" s="2" t="str">
        <f t="shared" si="19"/>
        <v>I</v>
      </c>
      <c r="C242" s="73">
        <f t="shared" si="20"/>
        <v>46291.417999999998</v>
      </c>
      <c r="D242" t="str">
        <f t="shared" si="21"/>
        <v>vis</v>
      </c>
      <c r="E242" t="e">
        <f>VLOOKUP(C242,'A (old)'!C$21:E$973,3,FALSE)</f>
        <v>#N/A</v>
      </c>
      <c r="F242" s="2" t="s">
        <v>233</v>
      </c>
      <c r="G242" t="str">
        <f t="shared" si="22"/>
        <v>46291.418</v>
      </c>
      <c r="H242" s="73">
        <f t="shared" si="23"/>
        <v>935</v>
      </c>
      <c r="I242" s="117" t="s">
        <v>1056</v>
      </c>
      <c r="J242" s="118" t="s">
        <v>1057</v>
      </c>
      <c r="K242" s="117">
        <v>935</v>
      </c>
      <c r="L242" s="117" t="s">
        <v>1048</v>
      </c>
      <c r="M242" s="118" t="s">
        <v>282</v>
      </c>
      <c r="N242" s="118"/>
      <c r="O242" s="119" t="s">
        <v>1058</v>
      </c>
      <c r="P242" s="119" t="s">
        <v>159</v>
      </c>
    </row>
    <row r="243" spans="1:16" x14ac:dyDescent="0.2">
      <c r="A243" s="73" t="str">
        <f t="shared" si="18"/>
        <v> BRNO 27 </v>
      </c>
      <c r="B243" s="2" t="str">
        <f t="shared" si="19"/>
        <v>I</v>
      </c>
      <c r="C243" s="73">
        <f t="shared" si="20"/>
        <v>46291.419000000002</v>
      </c>
      <c r="D243" t="str">
        <f t="shared" si="21"/>
        <v>vis</v>
      </c>
      <c r="E243" t="e">
        <f>VLOOKUP(C243,'A (old)'!C$21:E$973,3,FALSE)</f>
        <v>#N/A</v>
      </c>
      <c r="F243" s="2" t="s">
        <v>233</v>
      </c>
      <c r="G243" t="str">
        <f t="shared" si="22"/>
        <v>46291.419</v>
      </c>
      <c r="H243" s="73">
        <f t="shared" si="23"/>
        <v>935</v>
      </c>
      <c r="I243" s="117" t="s">
        <v>1059</v>
      </c>
      <c r="J243" s="118" t="s">
        <v>1060</v>
      </c>
      <c r="K243" s="117">
        <v>935</v>
      </c>
      <c r="L243" s="117" t="s">
        <v>391</v>
      </c>
      <c r="M243" s="118" t="s">
        <v>282</v>
      </c>
      <c r="N243" s="118"/>
      <c r="O243" s="119" t="s">
        <v>1061</v>
      </c>
      <c r="P243" s="119" t="s">
        <v>159</v>
      </c>
    </row>
    <row r="244" spans="1:16" x14ac:dyDescent="0.2">
      <c r="A244" s="73" t="str">
        <f t="shared" si="18"/>
        <v> BRNO 27 </v>
      </c>
      <c r="B244" s="2" t="str">
        <f t="shared" si="19"/>
        <v>I</v>
      </c>
      <c r="C244" s="73">
        <f t="shared" si="20"/>
        <v>46291.419000000002</v>
      </c>
      <c r="D244" t="str">
        <f t="shared" si="21"/>
        <v>vis</v>
      </c>
      <c r="E244" t="e">
        <f>VLOOKUP(C244,'A (old)'!C$21:E$973,3,FALSE)</f>
        <v>#N/A</v>
      </c>
      <c r="F244" s="2" t="s">
        <v>233</v>
      </c>
      <c r="G244" t="str">
        <f t="shared" si="22"/>
        <v>46291.419</v>
      </c>
      <c r="H244" s="73">
        <f t="shared" si="23"/>
        <v>935</v>
      </c>
      <c r="I244" s="117" t="s">
        <v>1059</v>
      </c>
      <c r="J244" s="118" t="s">
        <v>1060</v>
      </c>
      <c r="K244" s="117">
        <v>935</v>
      </c>
      <c r="L244" s="117" t="s">
        <v>391</v>
      </c>
      <c r="M244" s="118" t="s">
        <v>282</v>
      </c>
      <c r="N244" s="118"/>
      <c r="O244" s="119" t="s">
        <v>1052</v>
      </c>
      <c r="P244" s="119" t="s">
        <v>159</v>
      </c>
    </row>
    <row r="245" spans="1:16" x14ac:dyDescent="0.2">
      <c r="A245" s="73" t="str">
        <f t="shared" si="18"/>
        <v> BRNO 27 </v>
      </c>
      <c r="B245" s="2" t="str">
        <f t="shared" si="19"/>
        <v>I</v>
      </c>
      <c r="C245" s="73">
        <f t="shared" si="20"/>
        <v>46291.421999999999</v>
      </c>
      <c r="D245" t="str">
        <f t="shared" si="21"/>
        <v>vis</v>
      </c>
      <c r="E245" t="e">
        <f>VLOOKUP(C245,'A (old)'!C$21:E$973,3,FALSE)</f>
        <v>#N/A</v>
      </c>
      <c r="F245" s="2" t="s">
        <v>233</v>
      </c>
      <c r="G245" t="str">
        <f t="shared" si="22"/>
        <v>46291.422</v>
      </c>
      <c r="H245" s="73">
        <f t="shared" si="23"/>
        <v>935</v>
      </c>
      <c r="I245" s="117" t="s">
        <v>1062</v>
      </c>
      <c r="J245" s="118" t="s">
        <v>1063</v>
      </c>
      <c r="K245" s="117">
        <v>935</v>
      </c>
      <c r="L245" s="117" t="s">
        <v>351</v>
      </c>
      <c r="M245" s="118" t="s">
        <v>282</v>
      </c>
      <c r="N245" s="118"/>
      <c r="O245" s="119" t="s">
        <v>1064</v>
      </c>
      <c r="P245" s="119" t="s">
        <v>159</v>
      </c>
    </row>
    <row r="246" spans="1:16" x14ac:dyDescent="0.2">
      <c r="A246" s="73" t="str">
        <f t="shared" si="18"/>
        <v> BRNO 27 </v>
      </c>
      <c r="B246" s="2" t="str">
        <f t="shared" si="19"/>
        <v>I</v>
      </c>
      <c r="C246" s="73">
        <f t="shared" si="20"/>
        <v>46291.421999999999</v>
      </c>
      <c r="D246" t="str">
        <f t="shared" si="21"/>
        <v>vis</v>
      </c>
      <c r="E246" t="e">
        <f>VLOOKUP(C246,'A (old)'!C$21:E$973,3,FALSE)</f>
        <v>#N/A</v>
      </c>
      <c r="F246" s="2" t="s">
        <v>233</v>
      </c>
      <c r="G246" t="str">
        <f t="shared" si="22"/>
        <v>46291.422</v>
      </c>
      <c r="H246" s="73">
        <f t="shared" si="23"/>
        <v>935</v>
      </c>
      <c r="I246" s="117" t="s">
        <v>1062</v>
      </c>
      <c r="J246" s="118" t="s">
        <v>1063</v>
      </c>
      <c r="K246" s="117">
        <v>935</v>
      </c>
      <c r="L246" s="117" t="s">
        <v>351</v>
      </c>
      <c r="M246" s="118" t="s">
        <v>282</v>
      </c>
      <c r="N246" s="118"/>
      <c r="O246" s="119" t="s">
        <v>1065</v>
      </c>
      <c r="P246" s="119" t="s">
        <v>159</v>
      </c>
    </row>
    <row r="247" spans="1:16" x14ac:dyDescent="0.2">
      <c r="A247" s="73" t="str">
        <f t="shared" si="18"/>
        <v> BRNO 27 </v>
      </c>
      <c r="B247" s="2" t="str">
        <f t="shared" si="19"/>
        <v>I</v>
      </c>
      <c r="C247" s="73">
        <f t="shared" si="20"/>
        <v>46291.421999999999</v>
      </c>
      <c r="D247" t="str">
        <f t="shared" si="21"/>
        <v>vis</v>
      </c>
      <c r="E247" t="e">
        <f>VLOOKUP(C247,'A (old)'!C$21:E$973,3,FALSE)</f>
        <v>#N/A</v>
      </c>
      <c r="F247" s="2" t="s">
        <v>233</v>
      </c>
      <c r="G247" t="str">
        <f t="shared" si="22"/>
        <v>46291.422</v>
      </c>
      <c r="H247" s="73">
        <f t="shared" si="23"/>
        <v>935</v>
      </c>
      <c r="I247" s="117" t="s">
        <v>1062</v>
      </c>
      <c r="J247" s="118" t="s">
        <v>1063</v>
      </c>
      <c r="K247" s="117">
        <v>935</v>
      </c>
      <c r="L247" s="117" t="s">
        <v>351</v>
      </c>
      <c r="M247" s="118" t="s">
        <v>282</v>
      </c>
      <c r="N247" s="118"/>
      <c r="O247" s="119" t="s">
        <v>1066</v>
      </c>
      <c r="P247" s="119" t="s">
        <v>159</v>
      </c>
    </row>
    <row r="248" spans="1:16" x14ac:dyDescent="0.2">
      <c r="A248" s="73" t="str">
        <f t="shared" si="18"/>
        <v> BRNO 27 </v>
      </c>
      <c r="B248" s="2" t="str">
        <f t="shared" si="19"/>
        <v>I</v>
      </c>
      <c r="C248" s="73">
        <f t="shared" si="20"/>
        <v>46291.423000000003</v>
      </c>
      <c r="D248" t="str">
        <f t="shared" si="21"/>
        <v>vis</v>
      </c>
      <c r="E248" t="e">
        <f>VLOOKUP(C248,'A (old)'!C$21:E$973,3,FALSE)</f>
        <v>#N/A</v>
      </c>
      <c r="F248" s="2" t="s">
        <v>233</v>
      </c>
      <c r="G248" t="str">
        <f t="shared" si="22"/>
        <v>46291.423</v>
      </c>
      <c r="H248" s="73">
        <f t="shared" si="23"/>
        <v>935</v>
      </c>
      <c r="I248" s="117" t="s">
        <v>1067</v>
      </c>
      <c r="J248" s="118" t="s">
        <v>1068</v>
      </c>
      <c r="K248" s="117">
        <v>935</v>
      </c>
      <c r="L248" s="117" t="s">
        <v>415</v>
      </c>
      <c r="M248" s="118" t="s">
        <v>282</v>
      </c>
      <c r="N248" s="118"/>
      <c r="O248" s="119" t="s">
        <v>434</v>
      </c>
      <c r="P248" s="119" t="s">
        <v>159</v>
      </c>
    </row>
    <row r="249" spans="1:16" x14ac:dyDescent="0.2">
      <c r="A249" s="73" t="str">
        <f t="shared" si="18"/>
        <v> BRNO 27 </v>
      </c>
      <c r="B249" s="2" t="str">
        <f t="shared" si="19"/>
        <v>I</v>
      </c>
      <c r="C249" s="73">
        <f t="shared" si="20"/>
        <v>46291.423000000003</v>
      </c>
      <c r="D249" t="str">
        <f t="shared" si="21"/>
        <v>vis</v>
      </c>
      <c r="E249" t="e">
        <f>VLOOKUP(C249,'A (old)'!C$21:E$973,3,FALSE)</f>
        <v>#N/A</v>
      </c>
      <c r="F249" s="2" t="s">
        <v>233</v>
      </c>
      <c r="G249" t="str">
        <f t="shared" si="22"/>
        <v>46291.423</v>
      </c>
      <c r="H249" s="73">
        <f t="shared" si="23"/>
        <v>935</v>
      </c>
      <c r="I249" s="117" t="s">
        <v>1067</v>
      </c>
      <c r="J249" s="118" t="s">
        <v>1068</v>
      </c>
      <c r="K249" s="117">
        <v>935</v>
      </c>
      <c r="L249" s="117" t="s">
        <v>415</v>
      </c>
      <c r="M249" s="118" t="s">
        <v>282</v>
      </c>
      <c r="N249" s="118"/>
      <c r="O249" s="119" t="s">
        <v>1037</v>
      </c>
      <c r="P249" s="119" t="s">
        <v>159</v>
      </c>
    </row>
    <row r="250" spans="1:16" x14ac:dyDescent="0.2">
      <c r="A250" s="73" t="str">
        <f t="shared" si="18"/>
        <v> BRNO 27 </v>
      </c>
      <c r="B250" s="2" t="str">
        <f t="shared" si="19"/>
        <v>I</v>
      </c>
      <c r="C250" s="73">
        <f t="shared" si="20"/>
        <v>46291.423000000003</v>
      </c>
      <c r="D250" t="str">
        <f t="shared" si="21"/>
        <v>vis</v>
      </c>
      <c r="E250" t="e">
        <f>VLOOKUP(C250,'A (old)'!C$21:E$973,3,FALSE)</f>
        <v>#N/A</v>
      </c>
      <c r="F250" s="2" t="s">
        <v>233</v>
      </c>
      <c r="G250" t="str">
        <f t="shared" si="22"/>
        <v>46291.423</v>
      </c>
      <c r="H250" s="73">
        <f t="shared" si="23"/>
        <v>935</v>
      </c>
      <c r="I250" s="117" t="s">
        <v>1067</v>
      </c>
      <c r="J250" s="118" t="s">
        <v>1068</v>
      </c>
      <c r="K250" s="117">
        <v>935</v>
      </c>
      <c r="L250" s="117" t="s">
        <v>415</v>
      </c>
      <c r="M250" s="118" t="s">
        <v>282</v>
      </c>
      <c r="N250" s="118"/>
      <c r="O250" s="119" t="s">
        <v>1069</v>
      </c>
      <c r="P250" s="119" t="s">
        <v>159</v>
      </c>
    </row>
    <row r="251" spans="1:16" x14ac:dyDescent="0.2">
      <c r="A251" s="73" t="str">
        <f t="shared" si="18"/>
        <v> BRNO 27 </v>
      </c>
      <c r="B251" s="2" t="str">
        <f t="shared" si="19"/>
        <v>I</v>
      </c>
      <c r="C251" s="73">
        <f t="shared" si="20"/>
        <v>46291.423999999999</v>
      </c>
      <c r="D251" t="str">
        <f t="shared" si="21"/>
        <v>vis</v>
      </c>
      <c r="E251" t="e">
        <f>VLOOKUP(C251,'A (old)'!C$21:E$973,3,FALSE)</f>
        <v>#N/A</v>
      </c>
      <c r="F251" s="2" t="s">
        <v>233</v>
      </c>
      <c r="G251" t="str">
        <f t="shared" si="22"/>
        <v>46291.424</v>
      </c>
      <c r="H251" s="73">
        <f t="shared" si="23"/>
        <v>935</v>
      </c>
      <c r="I251" s="117" t="s">
        <v>1070</v>
      </c>
      <c r="J251" s="118" t="s">
        <v>1071</v>
      </c>
      <c r="K251" s="117">
        <v>935</v>
      </c>
      <c r="L251" s="117" t="s">
        <v>1031</v>
      </c>
      <c r="M251" s="118" t="s">
        <v>282</v>
      </c>
      <c r="N251" s="118"/>
      <c r="O251" s="119" t="s">
        <v>1072</v>
      </c>
      <c r="P251" s="119" t="s">
        <v>159</v>
      </c>
    </row>
    <row r="252" spans="1:16" x14ac:dyDescent="0.2">
      <c r="A252" s="73" t="str">
        <f t="shared" si="18"/>
        <v> BRNO 27 </v>
      </c>
      <c r="B252" s="2" t="str">
        <f t="shared" si="19"/>
        <v>I</v>
      </c>
      <c r="C252" s="73">
        <f t="shared" si="20"/>
        <v>46291.425000000003</v>
      </c>
      <c r="D252" t="str">
        <f t="shared" si="21"/>
        <v>vis</v>
      </c>
      <c r="E252" t="e">
        <f>VLOOKUP(C252,'A (old)'!C$21:E$973,3,FALSE)</f>
        <v>#N/A</v>
      </c>
      <c r="F252" s="2" t="s">
        <v>233</v>
      </c>
      <c r="G252" t="str">
        <f t="shared" si="22"/>
        <v>46291.425</v>
      </c>
      <c r="H252" s="73">
        <f t="shared" si="23"/>
        <v>935</v>
      </c>
      <c r="I252" s="117" t="s">
        <v>1073</v>
      </c>
      <c r="J252" s="118" t="s">
        <v>1074</v>
      </c>
      <c r="K252" s="117">
        <v>935</v>
      </c>
      <c r="L252" s="117" t="s">
        <v>331</v>
      </c>
      <c r="M252" s="118" t="s">
        <v>282</v>
      </c>
      <c r="N252" s="118"/>
      <c r="O252" s="119" t="s">
        <v>1075</v>
      </c>
      <c r="P252" s="119" t="s">
        <v>159</v>
      </c>
    </row>
    <row r="253" spans="1:16" x14ac:dyDescent="0.2">
      <c r="A253" s="73" t="str">
        <f t="shared" si="18"/>
        <v> BRNO 27 </v>
      </c>
      <c r="B253" s="2" t="str">
        <f t="shared" si="19"/>
        <v>I</v>
      </c>
      <c r="C253" s="73">
        <f t="shared" si="20"/>
        <v>46291.425000000003</v>
      </c>
      <c r="D253" t="str">
        <f t="shared" si="21"/>
        <v>vis</v>
      </c>
      <c r="E253" t="e">
        <f>VLOOKUP(C253,'A (old)'!C$21:E$973,3,FALSE)</f>
        <v>#N/A</v>
      </c>
      <c r="F253" s="2" t="s">
        <v>233</v>
      </c>
      <c r="G253" t="str">
        <f t="shared" si="22"/>
        <v>46291.425</v>
      </c>
      <c r="H253" s="73">
        <f t="shared" si="23"/>
        <v>935</v>
      </c>
      <c r="I253" s="117" t="s">
        <v>1073</v>
      </c>
      <c r="J253" s="118" t="s">
        <v>1074</v>
      </c>
      <c r="K253" s="117">
        <v>935</v>
      </c>
      <c r="L253" s="117" t="s">
        <v>331</v>
      </c>
      <c r="M253" s="118" t="s">
        <v>282</v>
      </c>
      <c r="N253" s="118"/>
      <c r="O253" s="119" t="s">
        <v>998</v>
      </c>
      <c r="P253" s="119" t="s">
        <v>159</v>
      </c>
    </row>
    <row r="254" spans="1:16" x14ac:dyDescent="0.2">
      <c r="A254" s="73" t="str">
        <f t="shared" si="18"/>
        <v> BRNO 27 </v>
      </c>
      <c r="B254" s="2" t="str">
        <f t="shared" si="19"/>
        <v>I</v>
      </c>
      <c r="C254" s="73">
        <f t="shared" si="20"/>
        <v>46291.427000000003</v>
      </c>
      <c r="D254" t="str">
        <f t="shared" si="21"/>
        <v>vis</v>
      </c>
      <c r="E254" t="e">
        <f>VLOOKUP(C254,'A (old)'!C$21:E$973,3,FALSE)</f>
        <v>#N/A</v>
      </c>
      <c r="F254" s="2" t="s">
        <v>233</v>
      </c>
      <c r="G254" t="str">
        <f t="shared" si="22"/>
        <v>46291.427</v>
      </c>
      <c r="H254" s="73">
        <f t="shared" si="23"/>
        <v>935</v>
      </c>
      <c r="I254" s="117" t="s">
        <v>1076</v>
      </c>
      <c r="J254" s="118" t="s">
        <v>1077</v>
      </c>
      <c r="K254" s="117">
        <v>935</v>
      </c>
      <c r="L254" s="117" t="s">
        <v>423</v>
      </c>
      <c r="M254" s="118" t="s">
        <v>282</v>
      </c>
      <c r="N254" s="118"/>
      <c r="O254" s="119" t="s">
        <v>1078</v>
      </c>
      <c r="P254" s="119" t="s">
        <v>159</v>
      </c>
    </row>
    <row r="255" spans="1:16" x14ac:dyDescent="0.2">
      <c r="A255" s="73" t="str">
        <f t="shared" si="18"/>
        <v> BRNO 27 </v>
      </c>
      <c r="B255" s="2" t="str">
        <f t="shared" si="19"/>
        <v>I</v>
      </c>
      <c r="C255" s="73">
        <f t="shared" si="20"/>
        <v>46291.428</v>
      </c>
      <c r="D255" t="str">
        <f t="shared" si="21"/>
        <v>vis</v>
      </c>
      <c r="E255" t="e">
        <f>VLOOKUP(C255,'A (old)'!C$21:E$973,3,FALSE)</f>
        <v>#N/A</v>
      </c>
      <c r="F255" s="2" t="s">
        <v>233</v>
      </c>
      <c r="G255" t="str">
        <f t="shared" si="22"/>
        <v>46291.428</v>
      </c>
      <c r="H255" s="73">
        <f t="shared" si="23"/>
        <v>935</v>
      </c>
      <c r="I255" s="117" t="s">
        <v>1079</v>
      </c>
      <c r="J255" s="118" t="s">
        <v>1080</v>
      </c>
      <c r="K255" s="117">
        <v>935</v>
      </c>
      <c r="L255" s="117" t="s">
        <v>944</v>
      </c>
      <c r="M255" s="118" t="s">
        <v>282</v>
      </c>
      <c r="N255" s="118"/>
      <c r="O255" s="119" t="s">
        <v>1081</v>
      </c>
      <c r="P255" s="119" t="s">
        <v>159</v>
      </c>
    </row>
    <row r="256" spans="1:16" x14ac:dyDescent="0.2">
      <c r="A256" s="73" t="str">
        <f t="shared" si="18"/>
        <v> BRNO 27 </v>
      </c>
      <c r="B256" s="2" t="str">
        <f t="shared" si="19"/>
        <v>I</v>
      </c>
      <c r="C256" s="73">
        <f t="shared" si="20"/>
        <v>46291.428999999996</v>
      </c>
      <c r="D256" t="str">
        <f t="shared" si="21"/>
        <v>vis</v>
      </c>
      <c r="E256" t="e">
        <f>VLOOKUP(C256,'A (old)'!C$21:E$973,3,FALSE)</f>
        <v>#N/A</v>
      </c>
      <c r="F256" s="2" t="s">
        <v>233</v>
      </c>
      <c r="G256" t="str">
        <f t="shared" si="22"/>
        <v>46291.429</v>
      </c>
      <c r="H256" s="73">
        <f t="shared" si="23"/>
        <v>935</v>
      </c>
      <c r="I256" s="117" t="s">
        <v>1082</v>
      </c>
      <c r="J256" s="118" t="s">
        <v>1083</v>
      </c>
      <c r="K256" s="117">
        <v>935</v>
      </c>
      <c r="L256" s="117" t="s">
        <v>441</v>
      </c>
      <c r="M256" s="118" t="s">
        <v>282</v>
      </c>
      <c r="N256" s="118"/>
      <c r="O256" s="119" t="s">
        <v>1084</v>
      </c>
      <c r="P256" s="119" t="s">
        <v>159</v>
      </c>
    </row>
    <row r="257" spans="1:16" x14ac:dyDescent="0.2">
      <c r="A257" s="73" t="str">
        <f t="shared" si="18"/>
        <v> BRNO 27 </v>
      </c>
      <c r="B257" s="2" t="str">
        <f t="shared" si="19"/>
        <v>I</v>
      </c>
      <c r="C257" s="73">
        <f t="shared" si="20"/>
        <v>46291.428999999996</v>
      </c>
      <c r="D257" t="str">
        <f t="shared" si="21"/>
        <v>vis</v>
      </c>
      <c r="E257" t="e">
        <f>VLOOKUP(C257,'A (old)'!C$21:E$973,3,FALSE)</f>
        <v>#N/A</v>
      </c>
      <c r="F257" s="2" t="s">
        <v>233</v>
      </c>
      <c r="G257" t="str">
        <f t="shared" si="22"/>
        <v>46291.429</v>
      </c>
      <c r="H257" s="73">
        <f t="shared" si="23"/>
        <v>935</v>
      </c>
      <c r="I257" s="117" t="s">
        <v>1082</v>
      </c>
      <c r="J257" s="118" t="s">
        <v>1083</v>
      </c>
      <c r="K257" s="117">
        <v>935</v>
      </c>
      <c r="L257" s="117" t="s">
        <v>441</v>
      </c>
      <c r="M257" s="118" t="s">
        <v>282</v>
      </c>
      <c r="N257" s="118"/>
      <c r="O257" s="119" t="s">
        <v>1085</v>
      </c>
      <c r="P257" s="119" t="s">
        <v>159</v>
      </c>
    </row>
    <row r="258" spans="1:16" x14ac:dyDescent="0.2">
      <c r="A258" s="73" t="str">
        <f t="shared" si="18"/>
        <v> BRNO 27 </v>
      </c>
      <c r="B258" s="2" t="str">
        <f t="shared" si="19"/>
        <v>I</v>
      </c>
      <c r="C258" s="73">
        <f t="shared" si="20"/>
        <v>46291.43</v>
      </c>
      <c r="D258" t="str">
        <f t="shared" si="21"/>
        <v>vis</v>
      </c>
      <c r="E258" t="e">
        <f>VLOOKUP(C258,'A (old)'!C$21:E$973,3,FALSE)</f>
        <v>#N/A</v>
      </c>
      <c r="F258" s="2" t="s">
        <v>233</v>
      </c>
      <c r="G258" t="str">
        <f t="shared" si="22"/>
        <v>46291.430</v>
      </c>
      <c r="H258" s="73">
        <f t="shared" si="23"/>
        <v>935</v>
      </c>
      <c r="I258" s="117" t="s">
        <v>1086</v>
      </c>
      <c r="J258" s="118" t="s">
        <v>1087</v>
      </c>
      <c r="K258" s="117">
        <v>935</v>
      </c>
      <c r="L258" s="117" t="s">
        <v>287</v>
      </c>
      <c r="M258" s="118" t="s">
        <v>282</v>
      </c>
      <c r="N258" s="118"/>
      <c r="O258" s="119" t="s">
        <v>1088</v>
      </c>
      <c r="P258" s="119" t="s">
        <v>159</v>
      </c>
    </row>
    <row r="259" spans="1:16" x14ac:dyDescent="0.2">
      <c r="A259" s="73" t="str">
        <f t="shared" si="18"/>
        <v> BRNO 27 </v>
      </c>
      <c r="B259" s="2" t="str">
        <f t="shared" si="19"/>
        <v>I</v>
      </c>
      <c r="C259" s="73">
        <f t="shared" si="20"/>
        <v>46291.43</v>
      </c>
      <c r="D259" t="str">
        <f t="shared" si="21"/>
        <v>vis</v>
      </c>
      <c r="E259" t="e">
        <f>VLOOKUP(C259,'A (old)'!C$21:E$973,3,FALSE)</f>
        <v>#N/A</v>
      </c>
      <c r="F259" s="2" t="s">
        <v>233</v>
      </c>
      <c r="G259" t="str">
        <f t="shared" si="22"/>
        <v>46291.430</v>
      </c>
      <c r="H259" s="73">
        <f t="shared" si="23"/>
        <v>935</v>
      </c>
      <c r="I259" s="117" t="s">
        <v>1086</v>
      </c>
      <c r="J259" s="118" t="s">
        <v>1087</v>
      </c>
      <c r="K259" s="117">
        <v>935</v>
      </c>
      <c r="L259" s="117" t="s">
        <v>287</v>
      </c>
      <c r="M259" s="118" t="s">
        <v>282</v>
      </c>
      <c r="N259" s="118"/>
      <c r="O259" s="119" t="s">
        <v>1089</v>
      </c>
      <c r="P259" s="119" t="s">
        <v>159</v>
      </c>
    </row>
    <row r="260" spans="1:16" x14ac:dyDescent="0.2">
      <c r="A260" s="73" t="str">
        <f t="shared" si="18"/>
        <v> BRNO 27 </v>
      </c>
      <c r="B260" s="2" t="str">
        <f t="shared" si="19"/>
        <v>I</v>
      </c>
      <c r="C260" s="73">
        <f t="shared" si="20"/>
        <v>46291.43</v>
      </c>
      <c r="D260" t="str">
        <f t="shared" si="21"/>
        <v>vis</v>
      </c>
      <c r="E260" t="e">
        <f>VLOOKUP(C260,'A (old)'!C$21:E$973,3,FALSE)</f>
        <v>#N/A</v>
      </c>
      <c r="F260" s="2" t="s">
        <v>233</v>
      </c>
      <c r="G260" t="str">
        <f t="shared" si="22"/>
        <v>46291.430</v>
      </c>
      <c r="H260" s="73">
        <f t="shared" si="23"/>
        <v>935</v>
      </c>
      <c r="I260" s="117" t="s">
        <v>1086</v>
      </c>
      <c r="J260" s="118" t="s">
        <v>1087</v>
      </c>
      <c r="K260" s="117">
        <v>935</v>
      </c>
      <c r="L260" s="117" t="s">
        <v>287</v>
      </c>
      <c r="M260" s="118" t="s">
        <v>282</v>
      </c>
      <c r="N260" s="118"/>
      <c r="O260" s="119" t="s">
        <v>1090</v>
      </c>
      <c r="P260" s="119" t="s">
        <v>159</v>
      </c>
    </row>
    <row r="261" spans="1:16" x14ac:dyDescent="0.2">
      <c r="A261" s="73" t="str">
        <f t="shared" si="18"/>
        <v> BRNO 27 </v>
      </c>
      <c r="B261" s="2" t="str">
        <f t="shared" si="19"/>
        <v>I</v>
      </c>
      <c r="C261" s="73">
        <f t="shared" si="20"/>
        <v>46291.43</v>
      </c>
      <c r="D261" t="str">
        <f t="shared" si="21"/>
        <v>vis</v>
      </c>
      <c r="E261" t="e">
        <f>VLOOKUP(C261,'A (old)'!C$21:E$973,3,FALSE)</f>
        <v>#N/A</v>
      </c>
      <c r="F261" s="2" t="s">
        <v>233</v>
      </c>
      <c r="G261" t="str">
        <f t="shared" si="22"/>
        <v>46291.430</v>
      </c>
      <c r="H261" s="73">
        <f t="shared" si="23"/>
        <v>935</v>
      </c>
      <c r="I261" s="117" t="s">
        <v>1086</v>
      </c>
      <c r="J261" s="118" t="s">
        <v>1087</v>
      </c>
      <c r="K261" s="117">
        <v>935</v>
      </c>
      <c r="L261" s="117" t="s">
        <v>287</v>
      </c>
      <c r="M261" s="118" t="s">
        <v>282</v>
      </c>
      <c r="N261" s="118"/>
      <c r="O261" s="119" t="s">
        <v>1091</v>
      </c>
      <c r="P261" s="119" t="s">
        <v>159</v>
      </c>
    </row>
    <row r="262" spans="1:16" x14ac:dyDescent="0.2">
      <c r="A262" s="73" t="str">
        <f t="shared" si="18"/>
        <v> BRNO 27 </v>
      </c>
      <c r="B262" s="2" t="str">
        <f t="shared" si="19"/>
        <v>I</v>
      </c>
      <c r="C262" s="73">
        <f t="shared" si="20"/>
        <v>46291.432000000001</v>
      </c>
      <c r="D262" t="str">
        <f t="shared" si="21"/>
        <v>vis</v>
      </c>
      <c r="E262" t="e">
        <f>VLOOKUP(C262,'A (old)'!C$21:E$973,3,FALSE)</f>
        <v>#N/A</v>
      </c>
      <c r="F262" s="2" t="s">
        <v>233</v>
      </c>
      <c r="G262" t="str">
        <f t="shared" si="22"/>
        <v>46291.432</v>
      </c>
      <c r="H262" s="73">
        <f t="shared" si="23"/>
        <v>935</v>
      </c>
      <c r="I262" s="117" t="s">
        <v>1092</v>
      </c>
      <c r="J262" s="118" t="s">
        <v>1093</v>
      </c>
      <c r="K262" s="117">
        <v>935</v>
      </c>
      <c r="L262" s="117" t="s">
        <v>1094</v>
      </c>
      <c r="M262" s="118" t="s">
        <v>282</v>
      </c>
      <c r="N262" s="118"/>
      <c r="O262" s="119" t="s">
        <v>1040</v>
      </c>
      <c r="P262" s="119" t="s">
        <v>159</v>
      </c>
    </row>
    <row r="263" spans="1:16" x14ac:dyDescent="0.2">
      <c r="A263" s="73" t="str">
        <f t="shared" si="18"/>
        <v> BRNO 27 </v>
      </c>
      <c r="B263" s="2" t="str">
        <f t="shared" si="19"/>
        <v>I</v>
      </c>
      <c r="C263" s="73">
        <f t="shared" si="20"/>
        <v>46291.436000000002</v>
      </c>
      <c r="D263" t="str">
        <f t="shared" si="21"/>
        <v>vis</v>
      </c>
      <c r="E263" t="e">
        <f>VLOOKUP(C263,'A (old)'!C$21:E$973,3,FALSE)</f>
        <v>#N/A</v>
      </c>
      <c r="F263" s="2" t="s">
        <v>233</v>
      </c>
      <c r="G263" t="str">
        <f t="shared" si="22"/>
        <v>46291.436</v>
      </c>
      <c r="H263" s="73">
        <f t="shared" si="23"/>
        <v>935</v>
      </c>
      <c r="I263" s="117" t="s">
        <v>1095</v>
      </c>
      <c r="J263" s="118" t="s">
        <v>1096</v>
      </c>
      <c r="K263" s="117">
        <v>935</v>
      </c>
      <c r="L263" s="117" t="s">
        <v>355</v>
      </c>
      <c r="M263" s="118" t="s">
        <v>282</v>
      </c>
      <c r="N263" s="118"/>
      <c r="O263" s="119" t="s">
        <v>1097</v>
      </c>
      <c r="P263" s="119" t="s">
        <v>159</v>
      </c>
    </row>
    <row r="264" spans="1:16" x14ac:dyDescent="0.2">
      <c r="A264" s="73" t="str">
        <f t="shared" si="18"/>
        <v> BRNO 27 </v>
      </c>
      <c r="B264" s="2" t="str">
        <f t="shared" si="19"/>
        <v>I</v>
      </c>
      <c r="C264" s="73">
        <f t="shared" si="20"/>
        <v>46291.436999999998</v>
      </c>
      <c r="D264" t="str">
        <f t="shared" si="21"/>
        <v>vis</v>
      </c>
      <c r="E264" t="e">
        <f>VLOOKUP(C264,'A (old)'!C$21:E$973,3,FALSE)</f>
        <v>#N/A</v>
      </c>
      <c r="F264" s="2" t="s">
        <v>233</v>
      </c>
      <c r="G264" t="str">
        <f t="shared" si="22"/>
        <v>46291.437</v>
      </c>
      <c r="H264" s="73">
        <f t="shared" si="23"/>
        <v>935</v>
      </c>
      <c r="I264" s="117" t="s">
        <v>1098</v>
      </c>
      <c r="J264" s="118" t="s">
        <v>1099</v>
      </c>
      <c r="K264" s="117">
        <v>935</v>
      </c>
      <c r="L264" s="117" t="s">
        <v>320</v>
      </c>
      <c r="M264" s="118" t="s">
        <v>282</v>
      </c>
      <c r="N264" s="118"/>
      <c r="O264" s="119" t="s">
        <v>1055</v>
      </c>
      <c r="P264" s="119" t="s">
        <v>159</v>
      </c>
    </row>
    <row r="265" spans="1:16" x14ac:dyDescent="0.2">
      <c r="A265" s="73" t="str">
        <f t="shared" si="18"/>
        <v> BRNO 27 </v>
      </c>
      <c r="B265" s="2" t="str">
        <f t="shared" si="19"/>
        <v>I</v>
      </c>
      <c r="C265" s="73">
        <f t="shared" si="20"/>
        <v>46291.438000000002</v>
      </c>
      <c r="D265" t="str">
        <f t="shared" si="21"/>
        <v>vis</v>
      </c>
      <c r="E265" t="e">
        <f>VLOOKUP(C265,'A (old)'!C$21:E$973,3,FALSE)</f>
        <v>#N/A</v>
      </c>
      <c r="F265" s="2" t="s">
        <v>233</v>
      </c>
      <c r="G265" t="str">
        <f t="shared" si="22"/>
        <v>46291.438</v>
      </c>
      <c r="H265" s="73">
        <f t="shared" si="23"/>
        <v>935</v>
      </c>
      <c r="I265" s="117" t="s">
        <v>1100</v>
      </c>
      <c r="J265" s="118" t="s">
        <v>1101</v>
      </c>
      <c r="K265" s="117">
        <v>935</v>
      </c>
      <c r="L265" s="117" t="s">
        <v>335</v>
      </c>
      <c r="M265" s="118" t="s">
        <v>282</v>
      </c>
      <c r="N265" s="118"/>
      <c r="O265" s="119" t="s">
        <v>1102</v>
      </c>
      <c r="P265" s="119" t="s">
        <v>159</v>
      </c>
    </row>
    <row r="266" spans="1:16" x14ac:dyDescent="0.2">
      <c r="A266" s="73" t="str">
        <f t="shared" si="18"/>
        <v> BRNO 27 </v>
      </c>
      <c r="B266" s="2" t="str">
        <f t="shared" si="19"/>
        <v>I</v>
      </c>
      <c r="C266" s="73">
        <f t="shared" si="20"/>
        <v>46291.438999999998</v>
      </c>
      <c r="D266" t="str">
        <f t="shared" si="21"/>
        <v>vis</v>
      </c>
      <c r="E266" t="e">
        <f>VLOOKUP(C266,'A (old)'!C$21:E$973,3,FALSE)</f>
        <v>#N/A</v>
      </c>
      <c r="F266" s="2" t="s">
        <v>233</v>
      </c>
      <c r="G266" t="str">
        <f t="shared" si="22"/>
        <v>46291.439</v>
      </c>
      <c r="H266" s="73">
        <f t="shared" si="23"/>
        <v>935</v>
      </c>
      <c r="I266" s="117" t="s">
        <v>1103</v>
      </c>
      <c r="J266" s="118" t="s">
        <v>1104</v>
      </c>
      <c r="K266" s="117">
        <v>935</v>
      </c>
      <c r="L266" s="117" t="s">
        <v>984</v>
      </c>
      <c r="M266" s="118" t="s">
        <v>282</v>
      </c>
      <c r="N266" s="118"/>
      <c r="O266" s="119" t="s">
        <v>1105</v>
      </c>
      <c r="P266" s="119" t="s">
        <v>159</v>
      </c>
    </row>
    <row r="267" spans="1:16" x14ac:dyDescent="0.2">
      <c r="A267" s="73" t="str">
        <f t="shared" ref="A267:A325" si="24">P267</f>
        <v> BRNO 27 </v>
      </c>
      <c r="B267" s="2" t="str">
        <f t="shared" ref="B267:B325" si="25">IF(H267=INT(H267),"I","II")</f>
        <v>I</v>
      </c>
      <c r="C267" s="73">
        <f t="shared" ref="C267:C325" si="26">1*G267</f>
        <v>46291.438999999998</v>
      </c>
      <c r="D267" t="str">
        <f t="shared" ref="D267:D325" si="27">VLOOKUP(F267,I$1:J$5,2,FALSE)</f>
        <v>vis</v>
      </c>
      <c r="E267" t="e">
        <f>VLOOKUP(C267,'A (old)'!C$21:E$973,3,FALSE)</f>
        <v>#N/A</v>
      </c>
      <c r="F267" s="2" t="s">
        <v>233</v>
      </c>
      <c r="G267" t="str">
        <f t="shared" ref="G267:G325" si="28">MID(I267,3,LEN(I267)-3)</f>
        <v>46291.439</v>
      </c>
      <c r="H267" s="73">
        <f t="shared" ref="H267:H325" si="29">1*K267</f>
        <v>935</v>
      </c>
      <c r="I267" s="117" t="s">
        <v>1103</v>
      </c>
      <c r="J267" s="118" t="s">
        <v>1104</v>
      </c>
      <c r="K267" s="117">
        <v>935</v>
      </c>
      <c r="L267" s="117" t="s">
        <v>984</v>
      </c>
      <c r="M267" s="118" t="s">
        <v>282</v>
      </c>
      <c r="N267" s="118"/>
      <c r="O267" s="119" t="s">
        <v>1106</v>
      </c>
      <c r="P267" s="119" t="s">
        <v>159</v>
      </c>
    </row>
    <row r="268" spans="1:16" x14ac:dyDescent="0.2">
      <c r="A268" s="73" t="str">
        <f t="shared" si="24"/>
        <v> BRNO 27 </v>
      </c>
      <c r="B268" s="2" t="str">
        <f t="shared" si="25"/>
        <v>I</v>
      </c>
      <c r="C268" s="73">
        <f t="shared" si="26"/>
        <v>46292.574999999997</v>
      </c>
      <c r="D268" t="str">
        <f t="shared" si="27"/>
        <v>vis</v>
      </c>
      <c r="E268" t="e">
        <f>VLOOKUP(C268,'A (old)'!C$21:E$973,3,FALSE)</f>
        <v>#N/A</v>
      </c>
      <c r="F268" s="2" t="s">
        <v>233</v>
      </c>
      <c r="G268" t="str">
        <f t="shared" si="28"/>
        <v>46292.575</v>
      </c>
      <c r="H268" s="73">
        <f t="shared" si="29"/>
        <v>936</v>
      </c>
      <c r="I268" s="117" t="s">
        <v>1107</v>
      </c>
      <c r="J268" s="118" t="s">
        <v>1108</v>
      </c>
      <c r="K268" s="117">
        <v>936</v>
      </c>
      <c r="L268" s="117" t="s">
        <v>441</v>
      </c>
      <c r="M268" s="118" t="s">
        <v>282</v>
      </c>
      <c r="N268" s="118"/>
      <c r="O268" s="119" t="s">
        <v>1106</v>
      </c>
      <c r="P268" s="119" t="s">
        <v>159</v>
      </c>
    </row>
    <row r="269" spans="1:16" x14ac:dyDescent="0.2">
      <c r="A269" s="73" t="str">
        <f t="shared" si="24"/>
        <v> BRNO 27 </v>
      </c>
      <c r="B269" s="2" t="str">
        <f t="shared" si="25"/>
        <v>I</v>
      </c>
      <c r="C269" s="73">
        <f t="shared" si="26"/>
        <v>46299.434999999998</v>
      </c>
      <c r="D269" t="str">
        <f t="shared" si="27"/>
        <v>vis</v>
      </c>
      <c r="E269" t="e">
        <f>VLOOKUP(C269,'A (old)'!C$21:E$973,3,FALSE)</f>
        <v>#N/A</v>
      </c>
      <c r="F269" s="2" t="s">
        <v>233</v>
      </c>
      <c r="G269" t="str">
        <f t="shared" si="28"/>
        <v>46299.435</v>
      </c>
      <c r="H269" s="73">
        <f t="shared" si="29"/>
        <v>942</v>
      </c>
      <c r="I269" s="117" t="s">
        <v>1109</v>
      </c>
      <c r="J269" s="118" t="s">
        <v>1110</v>
      </c>
      <c r="K269" s="117">
        <v>942</v>
      </c>
      <c r="L269" s="117" t="s">
        <v>338</v>
      </c>
      <c r="M269" s="118" t="s">
        <v>282</v>
      </c>
      <c r="N269" s="118"/>
      <c r="O269" s="119" t="s">
        <v>1072</v>
      </c>
      <c r="P269" s="119" t="s">
        <v>159</v>
      </c>
    </row>
    <row r="270" spans="1:16" x14ac:dyDescent="0.2">
      <c r="A270" s="73" t="str">
        <f t="shared" si="24"/>
        <v> BRNO 27 </v>
      </c>
      <c r="B270" s="2" t="str">
        <f t="shared" si="25"/>
        <v>I</v>
      </c>
      <c r="C270" s="73">
        <f t="shared" si="26"/>
        <v>46299.436999999998</v>
      </c>
      <c r="D270" t="str">
        <f t="shared" si="27"/>
        <v>vis</v>
      </c>
      <c r="E270" t="e">
        <f>VLOOKUP(C270,'A (old)'!C$21:E$973,3,FALSE)</f>
        <v>#N/A</v>
      </c>
      <c r="F270" s="2" t="s">
        <v>233</v>
      </c>
      <c r="G270" t="str">
        <f t="shared" si="28"/>
        <v>46299.437</v>
      </c>
      <c r="H270" s="73">
        <f t="shared" si="29"/>
        <v>942</v>
      </c>
      <c r="I270" s="117" t="s">
        <v>1111</v>
      </c>
      <c r="J270" s="118" t="s">
        <v>1112</v>
      </c>
      <c r="K270" s="117">
        <v>942</v>
      </c>
      <c r="L270" s="117" t="s">
        <v>955</v>
      </c>
      <c r="M270" s="118" t="s">
        <v>282</v>
      </c>
      <c r="N270" s="118"/>
      <c r="O270" s="119" t="s">
        <v>1113</v>
      </c>
      <c r="P270" s="119" t="s">
        <v>159</v>
      </c>
    </row>
    <row r="271" spans="1:16" x14ac:dyDescent="0.2">
      <c r="A271" s="73" t="str">
        <f t="shared" si="24"/>
        <v> BRNO 27 </v>
      </c>
      <c r="B271" s="2" t="str">
        <f t="shared" si="25"/>
        <v>I</v>
      </c>
      <c r="C271" s="73">
        <f t="shared" si="26"/>
        <v>46299.442000000003</v>
      </c>
      <c r="D271" t="str">
        <f t="shared" si="27"/>
        <v>vis</v>
      </c>
      <c r="E271" t="e">
        <f>VLOOKUP(C271,'A (old)'!C$21:E$973,3,FALSE)</f>
        <v>#N/A</v>
      </c>
      <c r="F271" s="2" t="s">
        <v>233</v>
      </c>
      <c r="G271" t="str">
        <f t="shared" si="28"/>
        <v>46299.442</v>
      </c>
      <c r="H271" s="73">
        <f t="shared" si="29"/>
        <v>942</v>
      </c>
      <c r="I271" s="117" t="s">
        <v>1114</v>
      </c>
      <c r="J271" s="118" t="s">
        <v>1115</v>
      </c>
      <c r="K271" s="117">
        <v>942</v>
      </c>
      <c r="L271" s="117" t="s">
        <v>323</v>
      </c>
      <c r="M271" s="118" t="s">
        <v>282</v>
      </c>
      <c r="N271" s="118"/>
      <c r="O271" s="119" t="s">
        <v>1116</v>
      </c>
      <c r="P271" s="119" t="s">
        <v>159</v>
      </c>
    </row>
    <row r="272" spans="1:16" x14ac:dyDescent="0.2">
      <c r="A272" s="73" t="str">
        <f t="shared" si="24"/>
        <v> BRNO 27 </v>
      </c>
      <c r="B272" s="2" t="str">
        <f t="shared" si="25"/>
        <v>I</v>
      </c>
      <c r="C272" s="73">
        <f t="shared" si="26"/>
        <v>46299.444000000003</v>
      </c>
      <c r="D272" t="str">
        <f t="shared" si="27"/>
        <v>vis</v>
      </c>
      <c r="E272" t="e">
        <f>VLOOKUP(C272,'A (old)'!C$21:E$973,3,FALSE)</f>
        <v>#N/A</v>
      </c>
      <c r="F272" s="2" t="s">
        <v>233</v>
      </c>
      <c r="G272" t="str">
        <f t="shared" si="28"/>
        <v>46299.444</v>
      </c>
      <c r="H272" s="73">
        <f t="shared" si="29"/>
        <v>942</v>
      </c>
      <c r="I272" s="117" t="s">
        <v>1117</v>
      </c>
      <c r="J272" s="118" t="s">
        <v>1118</v>
      </c>
      <c r="K272" s="117">
        <v>942</v>
      </c>
      <c r="L272" s="117" t="s">
        <v>351</v>
      </c>
      <c r="M272" s="118" t="s">
        <v>282</v>
      </c>
      <c r="N272" s="118"/>
      <c r="O272" s="119" t="s">
        <v>1061</v>
      </c>
      <c r="P272" s="119" t="s">
        <v>159</v>
      </c>
    </row>
    <row r="273" spans="1:16" x14ac:dyDescent="0.2">
      <c r="A273" s="73" t="str">
        <f t="shared" si="24"/>
        <v> BRNO 27 </v>
      </c>
      <c r="B273" s="2" t="str">
        <f t="shared" si="25"/>
        <v>I</v>
      </c>
      <c r="C273" s="73">
        <f t="shared" si="26"/>
        <v>46299.444000000003</v>
      </c>
      <c r="D273" t="str">
        <f t="shared" si="27"/>
        <v>vis</v>
      </c>
      <c r="E273" t="e">
        <f>VLOOKUP(C273,'A (old)'!C$21:E$973,3,FALSE)</f>
        <v>#N/A</v>
      </c>
      <c r="F273" s="2" t="s">
        <v>233</v>
      </c>
      <c r="G273" t="str">
        <f t="shared" si="28"/>
        <v>46299.444</v>
      </c>
      <c r="H273" s="73">
        <f t="shared" si="29"/>
        <v>942</v>
      </c>
      <c r="I273" s="117" t="s">
        <v>1117</v>
      </c>
      <c r="J273" s="118" t="s">
        <v>1118</v>
      </c>
      <c r="K273" s="117">
        <v>942</v>
      </c>
      <c r="L273" s="117" t="s">
        <v>351</v>
      </c>
      <c r="M273" s="118" t="s">
        <v>282</v>
      </c>
      <c r="N273" s="118"/>
      <c r="O273" s="119" t="s">
        <v>1037</v>
      </c>
      <c r="P273" s="119" t="s">
        <v>159</v>
      </c>
    </row>
    <row r="274" spans="1:16" x14ac:dyDescent="0.2">
      <c r="A274" s="73" t="str">
        <f t="shared" si="24"/>
        <v> BRNO 27 </v>
      </c>
      <c r="B274" s="2" t="str">
        <f t="shared" si="25"/>
        <v>I</v>
      </c>
      <c r="C274" s="73">
        <f t="shared" si="26"/>
        <v>46299.446000000004</v>
      </c>
      <c r="D274" t="str">
        <f t="shared" si="27"/>
        <v>vis</v>
      </c>
      <c r="E274" t="e">
        <f>VLOOKUP(C274,'A (old)'!C$21:E$973,3,FALSE)</f>
        <v>#N/A</v>
      </c>
      <c r="F274" s="2" t="s">
        <v>233</v>
      </c>
      <c r="G274" t="str">
        <f t="shared" si="28"/>
        <v>46299.446</v>
      </c>
      <c r="H274" s="73">
        <f t="shared" si="29"/>
        <v>942</v>
      </c>
      <c r="I274" s="117" t="s">
        <v>1119</v>
      </c>
      <c r="J274" s="118" t="s">
        <v>1120</v>
      </c>
      <c r="K274" s="117">
        <v>942</v>
      </c>
      <c r="L274" s="117" t="s">
        <v>1031</v>
      </c>
      <c r="M274" s="118" t="s">
        <v>282</v>
      </c>
      <c r="N274" s="118"/>
      <c r="O274" s="119" t="s">
        <v>1121</v>
      </c>
      <c r="P274" s="119" t="s">
        <v>159</v>
      </c>
    </row>
    <row r="275" spans="1:16" x14ac:dyDescent="0.2">
      <c r="A275" s="73" t="str">
        <f t="shared" si="24"/>
        <v> BRNO 27 </v>
      </c>
      <c r="B275" s="2" t="str">
        <f t="shared" si="25"/>
        <v>I</v>
      </c>
      <c r="C275" s="73">
        <f t="shared" si="26"/>
        <v>46299.449000000001</v>
      </c>
      <c r="D275" t="str">
        <f t="shared" si="27"/>
        <v>vis</v>
      </c>
      <c r="E275" t="e">
        <f>VLOOKUP(C275,'A (old)'!C$21:E$973,3,FALSE)</f>
        <v>#N/A</v>
      </c>
      <c r="F275" s="2" t="s">
        <v>233</v>
      </c>
      <c r="G275" t="str">
        <f t="shared" si="28"/>
        <v>46299.449</v>
      </c>
      <c r="H275" s="73">
        <f t="shared" si="29"/>
        <v>942</v>
      </c>
      <c r="I275" s="117" t="s">
        <v>1122</v>
      </c>
      <c r="J275" s="118" t="s">
        <v>1123</v>
      </c>
      <c r="K275" s="117">
        <v>942</v>
      </c>
      <c r="L275" s="117" t="s">
        <v>423</v>
      </c>
      <c r="M275" s="118" t="s">
        <v>282</v>
      </c>
      <c r="N275" s="118"/>
      <c r="O275" s="119" t="s">
        <v>1022</v>
      </c>
      <c r="P275" s="119" t="s">
        <v>159</v>
      </c>
    </row>
    <row r="276" spans="1:16" x14ac:dyDescent="0.2">
      <c r="A276" s="73" t="str">
        <f t="shared" si="24"/>
        <v> BRNO 27 </v>
      </c>
      <c r="B276" s="2" t="str">
        <f t="shared" si="25"/>
        <v>I</v>
      </c>
      <c r="C276" s="73">
        <f t="shared" si="26"/>
        <v>46299.45</v>
      </c>
      <c r="D276" t="str">
        <f t="shared" si="27"/>
        <v>vis</v>
      </c>
      <c r="E276" t="e">
        <f>VLOOKUP(C276,'A (old)'!C$21:E$973,3,FALSE)</f>
        <v>#N/A</v>
      </c>
      <c r="F276" s="2" t="s">
        <v>233</v>
      </c>
      <c r="G276" t="str">
        <f t="shared" si="28"/>
        <v>46299.450</v>
      </c>
      <c r="H276" s="73">
        <f t="shared" si="29"/>
        <v>942</v>
      </c>
      <c r="I276" s="117" t="s">
        <v>1124</v>
      </c>
      <c r="J276" s="118" t="s">
        <v>1125</v>
      </c>
      <c r="K276" s="117">
        <v>942</v>
      </c>
      <c r="L276" s="117" t="s">
        <v>944</v>
      </c>
      <c r="M276" s="118" t="s">
        <v>282</v>
      </c>
      <c r="N276" s="118"/>
      <c r="O276" s="119" t="s">
        <v>1106</v>
      </c>
      <c r="P276" s="119" t="s">
        <v>159</v>
      </c>
    </row>
    <row r="277" spans="1:16" x14ac:dyDescent="0.2">
      <c r="A277" s="73" t="str">
        <f t="shared" si="24"/>
        <v> BRNO 27 </v>
      </c>
      <c r="B277" s="2" t="str">
        <f t="shared" si="25"/>
        <v>I</v>
      </c>
      <c r="C277" s="73">
        <f t="shared" si="26"/>
        <v>46299.455000000002</v>
      </c>
      <c r="D277" t="str">
        <f t="shared" si="27"/>
        <v>vis</v>
      </c>
      <c r="E277" t="e">
        <f>VLOOKUP(C277,'A (old)'!C$21:E$973,3,FALSE)</f>
        <v>#N/A</v>
      </c>
      <c r="F277" s="2" t="s">
        <v>233</v>
      </c>
      <c r="G277" t="str">
        <f t="shared" si="28"/>
        <v>46299.455</v>
      </c>
      <c r="H277" s="73">
        <f t="shared" si="29"/>
        <v>942</v>
      </c>
      <c r="I277" s="117" t="s">
        <v>1126</v>
      </c>
      <c r="J277" s="118" t="s">
        <v>1127</v>
      </c>
      <c r="K277" s="117">
        <v>942</v>
      </c>
      <c r="L277" s="117" t="s">
        <v>471</v>
      </c>
      <c r="M277" s="118" t="s">
        <v>282</v>
      </c>
      <c r="N277" s="118"/>
      <c r="O277" s="119" t="s">
        <v>1081</v>
      </c>
      <c r="P277" s="119" t="s">
        <v>159</v>
      </c>
    </row>
    <row r="278" spans="1:16" x14ac:dyDescent="0.2">
      <c r="A278" s="73" t="str">
        <f t="shared" si="24"/>
        <v> BRNO 27 </v>
      </c>
      <c r="B278" s="2" t="str">
        <f t="shared" si="25"/>
        <v>I</v>
      </c>
      <c r="C278" s="73">
        <f t="shared" si="26"/>
        <v>46299.457999999999</v>
      </c>
      <c r="D278" t="str">
        <f t="shared" si="27"/>
        <v>vis</v>
      </c>
      <c r="E278" t="e">
        <f>VLOOKUP(C278,'A (old)'!C$21:E$973,3,FALSE)</f>
        <v>#N/A</v>
      </c>
      <c r="F278" s="2" t="s">
        <v>233</v>
      </c>
      <c r="G278" t="str">
        <f t="shared" si="28"/>
        <v>46299.458</v>
      </c>
      <c r="H278" s="73">
        <f t="shared" si="29"/>
        <v>942</v>
      </c>
      <c r="I278" s="117" t="s">
        <v>1128</v>
      </c>
      <c r="J278" s="118" t="s">
        <v>1129</v>
      </c>
      <c r="K278" s="117">
        <v>942</v>
      </c>
      <c r="L278" s="117" t="s">
        <v>355</v>
      </c>
      <c r="M278" s="118" t="s">
        <v>282</v>
      </c>
      <c r="N278" s="118"/>
      <c r="O278" s="119" t="s">
        <v>1032</v>
      </c>
      <c r="P278" s="119" t="s">
        <v>159</v>
      </c>
    </row>
    <row r="279" spans="1:16" x14ac:dyDescent="0.2">
      <c r="A279" s="73" t="str">
        <f t="shared" si="24"/>
        <v> BRNO 27 </v>
      </c>
      <c r="B279" s="2" t="str">
        <f t="shared" si="25"/>
        <v>I</v>
      </c>
      <c r="C279" s="73">
        <f t="shared" si="26"/>
        <v>46299.46</v>
      </c>
      <c r="D279" t="str">
        <f t="shared" si="27"/>
        <v>vis</v>
      </c>
      <c r="E279" t="e">
        <f>VLOOKUP(C279,'A (old)'!C$21:E$973,3,FALSE)</f>
        <v>#N/A</v>
      </c>
      <c r="F279" s="2" t="s">
        <v>233</v>
      </c>
      <c r="G279" t="str">
        <f t="shared" si="28"/>
        <v>46299.460</v>
      </c>
      <c r="H279" s="73">
        <f t="shared" si="29"/>
        <v>942</v>
      </c>
      <c r="I279" s="117" t="s">
        <v>1130</v>
      </c>
      <c r="J279" s="118" t="s">
        <v>1131</v>
      </c>
      <c r="K279" s="117">
        <v>942</v>
      </c>
      <c r="L279" s="117" t="s">
        <v>487</v>
      </c>
      <c r="M279" s="118" t="s">
        <v>282</v>
      </c>
      <c r="N279" s="118"/>
      <c r="O279" s="119" t="s">
        <v>1132</v>
      </c>
      <c r="P279" s="119" t="s">
        <v>159</v>
      </c>
    </row>
    <row r="280" spans="1:16" x14ac:dyDescent="0.2">
      <c r="A280" s="73" t="str">
        <f t="shared" si="24"/>
        <v> BRNO 27 </v>
      </c>
      <c r="B280" s="2" t="str">
        <f t="shared" si="25"/>
        <v>I</v>
      </c>
      <c r="C280" s="73">
        <f t="shared" si="26"/>
        <v>46299.46</v>
      </c>
      <c r="D280" t="str">
        <f t="shared" si="27"/>
        <v>vis</v>
      </c>
      <c r="E280" t="e">
        <f>VLOOKUP(C280,'A (old)'!C$21:E$973,3,FALSE)</f>
        <v>#N/A</v>
      </c>
      <c r="F280" s="2" t="s">
        <v>233</v>
      </c>
      <c r="G280" t="str">
        <f t="shared" si="28"/>
        <v>46299.460</v>
      </c>
      <c r="H280" s="73">
        <f t="shared" si="29"/>
        <v>942</v>
      </c>
      <c r="I280" s="117" t="s">
        <v>1130</v>
      </c>
      <c r="J280" s="118" t="s">
        <v>1131</v>
      </c>
      <c r="K280" s="117">
        <v>942</v>
      </c>
      <c r="L280" s="117" t="s">
        <v>487</v>
      </c>
      <c r="M280" s="118" t="s">
        <v>282</v>
      </c>
      <c r="N280" s="118"/>
      <c r="O280" s="119" t="s">
        <v>1133</v>
      </c>
      <c r="P280" s="119" t="s">
        <v>159</v>
      </c>
    </row>
    <row r="281" spans="1:16" x14ac:dyDescent="0.2">
      <c r="A281" s="73" t="str">
        <f t="shared" si="24"/>
        <v> BRNO 27 </v>
      </c>
      <c r="B281" s="2" t="str">
        <f t="shared" si="25"/>
        <v>I</v>
      </c>
      <c r="C281" s="73">
        <f t="shared" si="26"/>
        <v>46299.462</v>
      </c>
      <c r="D281" t="str">
        <f t="shared" si="27"/>
        <v>vis</v>
      </c>
      <c r="E281" t="e">
        <f>VLOOKUP(C281,'A (old)'!C$21:E$973,3,FALSE)</f>
        <v>#N/A</v>
      </c>
      <c r="F281" s="2" t="s">
        <v>233</v>
      </c>
      <c r="G281" t="str">
        <f t="shared" si="28"/>
        <v>46299.462</v>
      </c>
      <c r="H281" s="73">
        <f t="shared" si="29"/>
        <v>942</v>
      </c>
      <c r="I281" s="117" t="s">
        <v>1134</v>
      </c>
      <c r="J281" s="118" t="s">
        <v>1135</v>
      </c>
      <c r="K281" s="117">
        <v>942</v>
      </c>
      <c r="L281" s="117" t="s">
        <v>313</v>
      </c>
      <c r="M281" s="118" t="s">
        <v>282</v>
      </c>
      <c r="N281" s="118"/>
      <c r="O281" s="119" t="s">
        <v>1085</v>
      </c>
      <c r="P281" s="119" t="s">
        <v>159</v>
      </c>
    </row>
    <row r="282" spans="1:16" x14ac:dyDescent="0.2">
      <c r="A282" s="73" t="str">
        <f t="shared" si="24"/>
        <v> BRNO 27 </v>
      </c>
      <c r="B282" s="2" t="str">
        <f t="shared" si="25"/>
        <v>I</v>
      </c>
      <c r="C282" s="73">
        <f t="shared" si="26"/>
        <v>46299.466999999997</v>
      </c>
      <c r="D282" t="str">
        <f t="shared" si="27"/>
        <v>vis</v>
      </c>
      <c r="E282" t="e">
        <f>VLOOKUP(C282,'A (old)'!C$21:E$973,3,FALSE)</f>
        <v>#N/A</v>
      </c>
      <c r="F282" s="2" t="s">
        <v>233</v>
      </c>
      <c r="G282" t="str">
        <f t="shared" si="28"/>
        <v>46299.467</v>
      </c>
      <c r="H282" s="73">
        <f t="shared" si="29"/>
        <v>942</v>
      </c>
      <c r="I282" s="117" t="s">
        <v>1136</v>
      </c>
      <c r="J282" s="118" t="s">
        <v>1137</v>
      </c>
      <c r="K282" s="117">
        <v>942</v>
      </c>
      <c r="L282" s="117" t="s">
        <v>524</v>
      </c>
      <c r="M282" s="118" t="s">
        <v>282</v>
      </c>
      <c r="N282" s="118"/>
      <c r="O282" s="119" t="s">
        <v>1138</v>
      </c>
      <c r="P282" s="119" t="s">
        <v>159</v>
      </c>
    </row>
    <row r="283" spans="1:16" x14ac:dyDescent="0.2">
      <c r="A283" s="73" t="str">
        <f t="shared" si="24"/>
        <v>IBVS 2978 </v>
      </c>
      <c r="B283" s="2" t="str">
        <f t="shared" si="25"/>
        <v>II</v>
      </c>
      <c r="C283" s="73">
        <f t="shared" si="26"/>
        <v>46334.419199999997</v>
      </c>
      <c r="D283" t="str">
        <f t="shared" si="27"/>
        <v>vis</v>
      </c>
      <c r="E283" t="e">
        <f>VLOOKUP(C283,'A (old)'!C$21:E$973,3,FALSE)</f>
        <v>#N/A</v>
      </c>
      <c r="F283" s="2" t="s">
        <v>233</v>
      </c>
      <c r="G283" t="str">
        <f t="shared" si="28"/>
        <v>46334.4192</v>
      </c>
      <c r="H283" s="73">
        <f t="shared" si="29"/>
        <v>972.5</v>
      </c>
      <c r="I283" s="117" t="s">
        <v>1139</v>
      </c>
      <c r="J283" s="118" t="s">
        <v>1140</v>
      </c>
      <c r="K283" s="117">
        <v>972.5</v>
      </c>
      <c r="L283" s="117" t="s">
        <v>1141</v>
      </c>
      <c r="M283" s="118" t="s">
        <v>263</v>
      </c>
      <c r="N283" s="118" t="s">
        <v>264</v>
      </c>
      <c r="O283" s="119" t="s">
        <v>376</v>
      </c>
      <c r="P283" s="120" t="s">
        <v>377</v>
      </c>
    </row>
    <row r="284" spans="1:16" x14ac:dyDescent="0.2">
      <c r="A284" s="73" t="str">
        <f t="shared" si="24"/>
        <v> VSSC 68.32 </v>
      </c>
      <c r="B284" s="2" t="str">
        <f t="shared" si="25"/>
        <v>I</v>
      </c>
      <c r="C284" s="73">
        <f t="shared" si="26"/>
        <v>46714.347999999998</v>
      </c>
      <c r="D284" t="str">
        <f t="shared" si="27"/>
        <v>vis</v>
      </c>
      <c r="E284" t="e">
        <f>VLOOKUP(C284,'A (old)'!C$21:E$973,3,FALSE)</f>
        <v>#N/A</v>
      </c>
      <c r="F284" s="2" t="s">
        <v>233</v>
      </c>
      <c r="G284" t="str">
        <f t="shared" si="28"/>
        <v>46714.348</v>
      </c>
      <c r="H284" s="73">
        <f t="shared" si="29"/>
        <v>1304</v>
      </c>
      <c r="I284" s="117" t="s">
        <v>1142</v>
      </c>
      <c r="J284" s="118" t="s">
        <v>1143</v>
      </c>
      <c r="K284" s="117">
        <v>1304</v>
      </c>
      <c r="L284" s="117" t="s">
        <v>478</v>
      </c>
      <c r="M284" s="118" t="s">
        <v>282</v>
      </c>
      <c r="N284" s="118"/>
      <c r="O284" s="119" t="s">
        <v>1144</v>
      </c>
      <c r="P284" s="119" t="s">
        <v>164</v>
      </c>
    </row>
    <row r="285" spans="1:16" x14ac:dyDescent="0.2">
      <c r="A285" s="73" t="str">
        <f t="shared" si="24"/>
        <v>BAVM 50 </v>
      </c>
      <c r="B285" s="2" t="str">
        <f t="shared" si="25"/>
        <v>I</v>
      </c>
      <c r="C285" s="73">
        <f t="shared" si="26"/>
        <v>47068.462</v>
      </c>
      <c r="D285" t="str">
        <f t="shared" si="27"/>
        <v>vis</v>
      </c>
      <c r="E285" t="e">
        <f>VLOOKUP(C285,'A (old)'!C$21:E$973,3,FALSE)</f>
        <v>#N/A</v>
      </c>
      <c r="F285" s="2" t="s">
        <v>233</v>
      </c>
      <c r="G285" t="str">
        <f t="shared" si="28"/>
        <v>47068.462</v>
      </c>
      <c r="H285" s="73">
        <f t="shared" si="29"/>
        <v>1613</v>
      </c>
      <c r="I285" s="117" t="s">
        <v>1145</v>
      </c>
      <c r="J285" s="118" t="s">
        <v>1146</v>
      </c>
      <c r="K285" s="117">
        <v>1613</v>
      </c>
      <c r="L285" s="117" t="s">
        <v>415</v>
      </c>
      <c r="M285" s="118" t="s">
        <v>282</v>
      </c>
      <c r="N285" s="118"/>
      <c r="O285" s="119" t="s">
        <v>1147</v>
      </c>
      <c r="P285" s="120" t="s">
        <v>165</v>
      </c>
    </row>
    <row r="286" spans="1:16" x14ac:dyDescent="0.2">
      <c r="A286" s="73" t="str">
        <f t="shared" si="24"/>
        <v> BRNO 30 </v>
      </c>
      <c r="B286" s="2" t="str">
        <f t="shared" si="25"/>
        <v>I</v>
      </c>
      <c r="C286" s="73">
        <f t="shared" si="26"/>
        <v>47735.495000000003</v>
      </c>
      <c r="D286" t="str">
        <f t="shared" si="27"/>
        <v>vis</v>
      </c>
      <c r="E286" t="e">
        <f>VLOOKUP(C286,'A (old)'!C$21:E$973,3,FALSE)</f>
        <v>#N/A</v>
      </c>
      <c r="F286" s="2" t="s">
        <v>233</v>
      </c>
      <c r="G286" t="str">
        <f t="shared" si="28"/>
        <v>47735.495</v>
      </c>
      <c r="H286" s="73">
        <f t="shared" si="29"/>
        <v>2195</v>
      </c>
      <c r="I286" s="117" t="s">
        <v>1148</v>
      </c>
      <c r="J286" s="118" t="s">
        <v>1149</v>
      </c>
      <c r="K286" s="117">
        <v>2195</v>
      </c>
      <c r="L286" s="117" t="s">
        <v>984</v>
      </c>
      <c r="M286" s="118" t="s">
        <v>282</v>
      </c>
      <c r="N286" s="118"/>
      <c r="O286" s="119" t="s">
        <v>1150</v>
      </c>
      <c r="P286" s="119" t="s">
        <v>170</v>
      </c>
    </row>
    <row r="287" spans="1:16" x14ac:dyDescent="0.2">
      <c r="A287" s="73" t="str">
        <f t="shared" si="24"/>
        <v> BRNO 32 </v>
      </c>
      <c r="B287" s="2" t="str">
        <f t="shared" si="25"/>
        <v>I</v>
      </c>
      <c r="C287" s="73">
        <f t="shared" si="26"/>
        <v>49908.455499999996</v>
      </c>
      <c r="D287" t="str">
        <f t="shared" si="27"/>
        <v>vis</v>
      </c>
      <c r="E287" t="e">
        <f>VLOOKUP(C287,'A (old)'!C$21:E$973,3,FALSE)</f>
        <v>#N/A</v>
      </c>
      <c r="F287" s="2" t="s">
        <v>233</v>
      </c>
      <c r="G287" t="str">
        <f t="shared" si="28"/>
        <v>49908.4555</v>
      </c>
      <c r="H287" s="73">
        <f t="shared" si="29"/>
        <v>4091</v>
      </c>
      <c r="I287" s="117" t="s">
        <v>1151</v>
      </c>
      <c r="J287" s="118" t="s">
        <v>1152</v>
      </c>
      <c r="K287" s="117">
        <v>4091</v>
      </c>
      <c r="L287" s="117" t="s">
        <v>1153</v>
      </c>
      <c r="M287" s="118" t="s">
        <v>282</v>
      </c>
      <c r="N287" s="118"/>
      <c r="O287" s="119" t="s">
        <v>479</v>
      </c>
      <c r="P287" s="119" t="s">
        <v>177</v>
      </c>
    </row>
    <row r="288" spans="1:16" x14ac:dyDescent="0.2">
      <c r="A288" s="73" t="str">
        <f t="shared" si="24"/>
        <v> BRNO 32 </v>
      </c>
      <c r="B288" s="2" t="str">
        <f t="shared" si="25"/>
        <v>I</v>
      </c>
      <c r="C288" s="73">
        <f t="shared" si="26"/>
        <v>49908.459000000003</v>
      </c>
      <c r="D288" t="str">
        <f t="shared" si="27"/>
        <v>vis</v>
      </c>
      <c r="E288" t="e">
        <f>VLOOKUP(C288,'A (old)'!C$21:E$973,3,FALSE)</f>
        <v>#N/A</v>
      </c>
      <c r="F288" s="2" t="s">
        <v>233</v>
      </c>
      <c r="G288" t="str">
        <f t="shared" si="28"/>
        <v>49908.4590</v>
      </c>
      <c r="H288" s="73">
        <f t="shared" si="29"/>
        <v>4091</v>
      </c>
      <c r="I288" s="117" t="s">
        <v>1154</v>
      </c>
      <c r="J288" s="118" t="s">
        <v>1155</v>
      </c>
      <c r="K288" s="117">
        <v>4091</v>
      </c>
      <c r="L288" s="117" t="s">
        <v>1156</v>
      </c>
      <c r="M288" s="118" t="s">
        <v>282</v>
      </c>
      <c r="N288" s="118"/>
      <c r="O288" s="119" t="s">
        <v>475</v>
      </c>
      <c r="P288" s="119" t="s">
        <v>177</v>
      </c>
    </row>
    <row r="289" spans="1:16" x14ac:dyDescent="0.2">
      <c r="A289" s="73" t="str">
        <f t="shared" si="24"/>
        <v> BRNO 32 </v>
      </c>
      <c r="B289" s="2" t="str">
        <f t="shared" si="25"/>
        <v>I</v>
      </c>
      <c r="C289" s="73">
        <f t="shared" si="26"/>
        <v>49924.481500000002</v>
      </c>
      <c r="D289" t="str">
        <f t="shared" si="27"/>
        <v>vis</v>
      </c>
      <c r="E289" t="e">
        <f>VLOOKUP(C289,'A (old)'!C$21:E$973,3,FALSE)</f>
        <v>#N/A</v>
      </c>
      <c r="F289" s="2" t="s">
        <v>233</v>
      </c>
      <c r="G289" t="str">
        <f t="shared" si="28"/>
        <v>49924.4815</v>
      </c>
      <c r="H289" s="73">
        <f t="shared" si="29"/>
        <v>4105</v>
      </c>
      <c r="I289" s="117" t="s">
        <v>1157</v>
      </c>
      <c r="J289" s="118" t="s">
        <v>1158</v>
      </c>
      <c r="K289" s="117">
        <v>4105</v>
      </c>
      <c r="L289" s="117" t="s">
        <v>1159</v>
      </c>
      <c r="M289" s="118" t="s">
        <v>282</v>
      </c>
      <c r="N289" s="118"/>
      <c r="O289" s="119" t="s">
        <v>447</v>
      </c>
      <c r="P289" s="119" t="s">
        <v>177</v>
      </c>
    </row>
    <row r="290" spans="1:16" x14ac:dyDescent="0.2">
      <c r="A290" s="73" t="str">
        <f t="shared" si="24"/>
        <v> BRNO 32 </v>
      </c>
      <c r="B290" s="2" t="str">
        <f t="shared" si="25"/>
        <v>I</v>
      </c>
      <c r="C290" s="73">
        <f t="shared" si="26"/>
        <v>49924.485699999997</v>
      </c>
      <c r="D290" t="str">
        <f t="shared" si="27"/>
        <v>vis</v>
      </c>
      <c r="E290" t="e">
        <f>VLOOKUP(C290,'A (old)'!C$21:E$973,3,FALSE)</f>
        <v>#N/A</v>
      </c>
      <c r="F290" s="2" t="s">
        <v>233</v>
      </c>
      <c r="G290" t="str">
        <f t="shared" si="28"/>
        <v>49924.4857</v>
      </c>
      <c r="H290" s="73">
        <f t="shared" si="29"/>
        <v>4105</v>
      </c>
      <c r="I290" s="117" t="s">
        <v>1160</v>
      </c>
      <c r="J290" s="118" t="s">
        <v>1161</v>
      </c>
      <c r="K290" s="117">
        <v>4105</v>
      </c>
      <c r="L290" s="117" t="s">
        <v>1162</v>
      </c>
      <c r="M290" s="118" t="s">
        <v>282</v>
      </c>
      <c r="N290" s="118"/>
      <c r="O290" s="119" t="s">
        <v>1163</v>
      </c>
      <c r="P290" s="119" t="s">
        <v>177</v>
      </c>
    </row>
    <row r="291" spans="1:16" x14ac:dyDescent="0.2">
      <c r="A291" s="73" t="str">
        <f t="shared" si="24"/>
        <v> BRNO 32 </v>
      </c>
      <c r="B291" s="2" t="str">
        <f t="shared" si="25"/>
        <v>I</v>
      </c>
      <c r="C291" s="73">
        <f t="shared" si="26"/>
        <v>49924.489800000003</v>
      </c>
      <c r="D291" t="str">
        <f t="shared" si="27"/>
        <v>vis</v>
      </c>
      <c r="E291" t="e">
        <f>VLOOKUP(C291,'A (old)'!C$21:E$973,3,FALSE)</f>
        <v>#N/A</v>
      </c>
      <c r="F291" s="2" t="s">
        <v>233</v>
      </c>
      <c r="G291" t="str">
        <f t="shared" si="28"/>
        <v>49924.4898</v>
      </c>
      <c r="H291" s="73">
        <f t="shared" si="29"/>
        <v>4105</v>
      </c>
      <c r="I291" s="117" t="s">
        <v>1164</v>
      </c>
      <c r="J291" s="118" t="s">
        <v>1165</v>
      </c>
      <c r="K291" s="117">
        <v>4105</v>
      </c>
      <c r="L291" s="117" t="s">
        <v>1166</v>
      </c>
      <c r="M291" s="118" t="s">
        <v>282</v>
      </c>
      <c r="N291" s="118"/>
      <c r="O291" s="119" t="s">
        <v>444</v>
      </c>
      <c r="P291" s="119" t="s">
        <v>177</v>
      </c>
    </row>
    <row r="292" spans="1:16" x14ac:dyDescent="0.2">
      <c r="A292" s="73" t="str">
        <f t="shared" si="24"/>
        <v> BRNO 32 </v>
      </c>
      <c r="B292" s="2" t="str">
        <f t="shared" si="25"/>
        <v>I</v>
      </c>
      <c r="C292" s="73">
        <f t="shared" si="26"/>
        <v>49924.491199999997</v>
      </c>
      <c r="D292" t="str">
        <f t="shared" si="27"/>
        <v>vis</v>
      </c>
      <c r="E292" t="e">
        <f>VLOOKUP(C292,'A (old)'!C$21:E$973,3,FALSE)</f>
        <v>#N/A</v>
      </c>
      <c r="F292" s="2" t="s">
        <v>233</v>
      </c>
      <c r="G292" t="str">
        <f t="shared" si="28"/>
        <v>49924.4912</v>
      </c>
      <c r="H292" s="73">
        <f t="shared" si="29"/>
        <v>4105</v>
      </c>
      <c r="I292" s="117" t="s">
        <v>1167</v>
      </c>
      <c r="J292" s="118" t="s">
        <v>1168</v>
      </c>
      <c r="K292" s="117">
        <v>4105</v>
      </c>
      <c r="L292" s="117" t="s">
        <v>1169</v>
      </c>
      <c r="M292" s="118" t="s">
        <v>282</v>
      </c>
      <c r="N292" s="118"/>
      <c r="O292" s="119" t="s">
        <v>1022</v>
      </c>
      <c r="P292" s="119" t="s">
        <v>177</v>
      </c>
    </row>
    <row r="293" spans="1:16" x14ac:dyDescent="0.2">
      <c r="A293" s="73" t="str">
        <f t="shared" si="24"/>
        <v> BRNO 32 </v>
      </c>
      <c r="B293" s="2" t="str">
        <f t="shared" si="25"/>
        <v>I</v>
      </c>
      <c r="C293" s="73">
        <f t="shared" si="26"/>
        <v>49924.499600000003</v>
      </c>
      <c r="D293" t="str">
        <f t="shared" si="27"/>
        <v>vis</v>
      </c>
      <c r="E293" t="e">
        <f>VLOOKUP(C293,'A (old)'!C$21:E$973,3,FALSE)</f>
        <v>#N/A</v>
      </c>
      <c r="F293" s="2" t="s">
        <v>233</v>
      </c>
      <c r="G293" t="str">
        <f t="shared" si="28"/>
        <v>49924.4996</v>
      </c>
      <c r="H293" s="73">
        <f t="shared" si="29"/>
        <v>4105</v>
      </c>
      <c r="I293" s="117" t="s">
        <v>1170</v>
      </c>
      <c r="J293" s="118" t="s">
        <v>1171</v>
      </c>
      <c r="K293" s="117">
        <v>4105</v>
      </c>
      <c r="L293" s="117" t="s">
        <v>1172</v>
      </c>
      <c r="M293" s="118" t="s">
        <v>282</v>
      </c>
      <c r="N293" s="118"/>
      <c r="O293" s="119" t="s">
        <v>1173</v>
      </c>
      <c r="P293" s="119" t="s">
        <v>177</v>
      </c>
    </row>
    <row r="294" spans="1:16" x14ac:dyDescent="0.2">
      <c r="A294" s="73" t="str">
        <f t="shared" si="24"/>
        <v> BRNO 32 </v>
      </c>
      <c r="B294" s="2" t="str">
        <f t="shared" si="25"/>
        <v>I</v>
      </c>
      <c r="C294" s="73">
        <f t="shared" si="26"/>
        <v>49932.510399999999</v>
      </c>
      <c r="D294" t="str">
        <f t="shared" si="27"/>
        <v>vis</v>
      </c>
      <c r="E294" t="e">
        <f>VLOOKUP(C294,'A (old)'!C$21:E$973,3,FALSE)</f>
        <v>#N/A</v>
      </c>
      <c r="F294" s="2" t="s">
        <v>233</v>
      </c>
      <c r="G294" t="str">
        <f t="shared" si="28"/>
        <v>49932.5104</v>
      </c>
      <c r="H294" s="73">
        <f t="shared" si="29"/>
        <v>4112</v>
      </c>
      <c r="I294" s="117" t="s">
        <v>1174</v>
      </c>
      <c r="J294" s="118" t="s">
        <v>1175</v>
      </c>
      <c r="K294" s="117">
        <v>4112</v>
      </c>
      <c r="L294" s="117" t="s">
        <v>1176</v>
      </c>
      <c r="M294" s="118" t="s">
        <v>282</v>
      </c>
      <c r="N294" s="118"/>
      <c r="O294" s="119" t="s">
        <v>444</v>
      </c>
      <c r="P294" s="119" t="s">
        <v>177</v>
      </c>
    </row>
    <row r="295" spans="1:16" x14ac:dyDescent="0.2">
      <c r="A295" s="73" t="str">
        <f t="shared" si="24"/>
        <v> BRNO 32 </v>
      </c>
      <c r="B295" s="2" t="str">
        <f t="shared" si="25"/>
        <v>I</v>
      </c>
      <c r="C295" s="73">
        <f t="shared" si="26"/>
        <v>50285.479800000001</v>
      </c>
      <c r="D295" t="str">
        <f t="shared" si="27"/>
        <v>vis</v>
      </c>
      <c r="E295" t="e">
        <f>VLOOKUP(C295,'A (old)'!C$21:E$973,3,FALSE)</f>
        <v>#N/A</v>
      </c>
      <c r="F295" s="2" t="s">
        <v>233</v>
      </c>
      <c r="G295" t="str">
        <f t="shared" si="28"/>
        <v>50285.4798</v>
      </c>
      <c r="H295" s="73">
        <f t="shared" si="29"/>
        <v>4420</v>
      </c>
      <c r="I295" s="117" t="s">
        <v>1177</v>
      </c>
      <c r="J295" s="118" t="s">
        <v>1178</v>
      </c>
      <c r="K295" s="117">
        <v>4420</v>
      </c>
      <c r="L295" s="117" t="s">
        <v>1179</v>
      </c>
      <c r="M295" s="118" t="s">
        <v>282</v>
      </c>
      <c r="N295" s="118"/>
      <c r="O295" s="119" t="s">
        <v>1180</v>
      </c>
      <c r="P295" s="119" t="s">
        <v>177</v>
      </c>
    </row>
    <row r="296" spans="1:16" x14ac:dyDescent="0.2">
      <c r="A296" s="73" t="str">
        <f t="shared" si="24"/>
        <v> BRNO 32 </v>
      </c>
      <c r="B296" s="2" t="str">
        <f t="shared" si="25"/>
        <v>I</v>
      </c>
      <c r="C296" s="73">
        <f t="shared" si="26"/>
        <v>50316.454700000002</v>
      </c>
      <c r="D296" t="str">
        <f t="shared" si="27"/>
        <v>vis</v>
      </c>
      <c r="E296" t="e">
        <f>VLOOKUP(C296,'A (old)'!C$21:E$973,3,FALSE)</f>
        <v>#N/A</v>
      </c>
      <c r="F296" s="2" t="s">
        <v>233</v>
      </c>
      <c r="G296" t="str">
        <f t="shared" si="28"/>
        <v>50316.4547</v>
      </c>
      <c r="H296" s="73">
        <f t="shared" si="29"/>
        <v>4447</v>
      </c>
      <c r="I296" s="117" t="s">
        <v>1181</v>
      </c>
      <c r="J296" s="118" t="s">
        <v>1182</v>
      </c>
      <c r="K296" s="117">
        <v>4447</v>
      </c>
      <c r="L296" s="117" t="s">
        <v>1183</v>
      </c>
      <c r="M296" s="118" t="s">
        <v>282</v>
      </c>
      <c r="N296" s="118"/>
      <c r="O296" s="119" t="s">
        <v>1184</v>
      </c>
      <c r="P296" s="119" t="s">
        <v>177</v>
      </c>
    </row>
    <row r="297" spans="1:16" x14ac:dyDescent="0.2">
      <c r="A297" s="73" t="str">
        <f t="shared" si="24"/>
        <v> BRNO 32 </v>
      </c>
      <c r="B297" s="2" t="str">
        <f t="shared" si="25"/>
        <v>I</v>
      </c>
      <c r="C297" s="73">
        <f t="shared" si="26"/>
        <v>50316.4568</v>
      </c>
      <c r="D297" t="str">
        <f t="shared" si="27"/>
        <v>vis</v>
      </c>
      <c r="E297" t="e">
        <f>VLOOKUP(C297,'A (old)'!C$21:E$973,3,FALSE)</f>
        <v>#N/A</v>
      </c>
      <c r="F297" s="2" t="s">
        <v>233</v>
      </c>
      <c r="G297" t="str">
        <f t="shared" si="28"/>
        <v>50316.4568</v>
      </c>
      <c r="H297" s="73">
        <f t="shared" si="29"/>
        <v>4447</v>
      </c>
      <c r="I297" s="117" t="s">
        <v>1185</v>
      </c>
      <c r="J297" s="118" t="s">
        <v>1186</v>
      </c>
      <c r="K297" s="117">
        <v>4447</v>
      </c>
      <c r="L297" s="117" t="s">
        <v>1187</v>
      </c>
      <c r="M297" s="118" t="s">
        <v>282</v>
      </c>
      <c r="N297" s="118"/>
      <c r="O297" s="119" t="s">
        <v>1188</v>
      </c>
      <c r="P297" s="119" t="s">
        <v>177</v>
      </c>
    </row>
    <row r="298" spans="1:16" x14ac:dyDescent="0.2">
      <c r="A298" s="73" t="str">
        <f t="shared" si="24"/>
        <v> BRNO 32 </v>
      </c>
      <c r="B298" s="2" t="str">
        <f t="shared" si="25"/>
        <v>I</v>
      </c>
      <c r="C298" s="73">
        <f t="shared" si="26"/>
        <v>50316.460200000001</v>
      </c>
      <c r="D298" t="str">
        <f t="shared" si="27"/>
        <v>vis</v>
      </c>
      <c r="E298" t="e">
        <f>VLOOKUP(C298,'A (old)'!C$21:E$973,3,FALSE)</f>
        <v>#N/A</v>
      </c>
      <c r="F298" s="2" t="s">
        <v>233</v>
      </c>
      <c r="G298" t="str">
        <f t="shared" si="28"/>
        <v>50316.4602</v>
      </c>
      <c r="H298" s="73">
        <f t="shared" si="29"/>
        <v>4447</v>
      </c>
      <c r="I298" s="117" t="s">
        <v>1189</v>
      </c>
      <c r="J298" s="118" t="s">
        <v>1190</v>
      </c>
      <c r="K298" s="117">
        <v>4447</v>
      </c>
      <c r="L298" s="117" t="s">
        <v>1191</v>
      </c>
      <c r="M298" s="118" t="s">
        <v>282</v>
      </c>
      <c r="N298" s="118"/>
      <c r="O298" s="119" t="s">
        <v>1192</v>
      </c>
      <c r="P298" s="119" t="s">
        <v>177</v>
      </c>
    </row>
    <row r="299" spans="1:16" x14ac:dyDescent="0.2">
      <c r="A299" s="73" t="str">
        <f t="shared" si="24"/>
        <v> BRNO 32 </v>
      </c>
      <c r="B299" s="2" t="str">
        <f t="shared" si="25"/>
        <v>I</v>
      </c>
      <c r="C299" s="73">
        <f t="shared" si="26"/>
        <v>50731.339099999997</v>
      </c>
      <c r="D299" t="str">
        <f t="shared" si="27"/>
        <v>vis</v>
      </c>
      <c r="E299" t="e">
        <f>VLOOKUP(C299,'A (old)'!C$21:E$973,3,FALSE)</f>
        <v>#N/A</v>
      </c>
      <c r="F299" s="2" t="s">
        <v>233</v>
      </c>
      <c r="G299" t="str">
        <f t="shared" si="28"/>
        <v>50731.3391</v>
      </c>
      <c r="H299" s="73">
        <f t="shared" si="29"/>
        <v>4809</v>
      </c>
      <c r="I299" s="117" t="s">
        <v>1193</v>
      </c>
      <c r="J299" s="118" t="s">
        <v>1194</v>
      </c>
      <c r="K299" s="117">
        <v>4809</v>
      </c>
      <c r="L299" s="117" t="s">
        <v>1195</v>
      </c>
      <c r="M299" s="118" t="s">
        <v>282</v>
      </c>
      <c r="N299" s="118"/>
      <c r="O299" s="119" t="s">
        <v>1180</v>
      </c>
      <c r="P299" s="119" t="s">
        <v>177</v>
      </c>
    </row>
    <row r="300" spans="1:16" x14ac:dyDescent="0.2">
      <c r="A300" s="73" t="str">
        <f t="shared" si="24"/>
        <v>BAVM 122 </v>
      </c>
      <c r="B300" s="2" t="str">
        <f t="shared" si="25"/>
        <v>I</v>
      </c>
      <c r="C300" s="73">
        <f t="shared" si="26"/>
        <v>51077.423999999999</v>
      </c>
      <c r="D300" t="str">
        <f t="shared" si="27"/>
        <v>vis</v>
      </c>
      <c r="E300" t="e">
        <f>VLOOKUP(C300,'A (old)'!C$21:E$973,3,FALSE)</f>
        <v>#N/A</v>
      </c>
      <c r="F300" s="2" t="s">
        <v>233</v>
      </c>
      <c r="G300" t="str">
        <f t="shared" si="28"/>
        <v>51077.424</v>
      </c>
      <c r="H300" s="73">
        <f t="shared" si="29"/>
        <v>5111</v>
      </c>
      <c r="I300" s="117" t="s">
        <v>1196</v>
      </c>
      <c r="J300" s="118" t="s">
        <v>1197</v>
      </c>
      <c r="K300" s="117">
        <v>5111</v>
      </c>
      <c r="L300" s="117" t="s">
        <v>1198</v>
      </c>
      <c r="M300" s="118" t="s">
        <v>282</v>
      </c>
      <c r="N300" s="118"/>
      <c r="O300" s="119" t="s">
        <v>506</v>
      </c>
      <c r="P300" s="120" t="s">
        <v>182</v>
      </c>
    </row>
    <row r="301" spans="1:16" x14ac:dyDescent="0.2">
      <c r="A301" s="73" t="str">
        <f t="shared" si="24"/>
        <v>BAVM 131 </v>
      </c>
      <c r="B301" s="2" t="str">
        <f t="shared" si="25"/>
        <v>I</v>
      </c>
      <c r="C301" s="73">
        <f t="shared" si="26"/>
        <v>51391.451000000001</v>
      </c>
      <c r="D301" t="str">
        <f t="shared" si="27"/>
        <v>vis</v>
      </c>
      <c r="E301" t="e">
        <f>VLOOKUP(C301,'A (old)'!C$21:E$973,3,FALSE)</f>
        <v>#N/A</v>
      </c>
      <c r="F301" s="2" t="s">
        <v>233</v>
      </c>
      <c r="G301" t="str">
        <f t="shared" si="28"/>
        <v>51391.451</v>
      </c>
      <c r="H301" s="73">
        <f t="shared" si="29"/>
        <v>5385</v>
      </c>
      <c r="I301" s="117" t="s">
        <v>1199</v>
      </c>
      <c r="J301" s="118" t="s">
        <v>1200</v>
      </c>
      <c r="K301" s="117">
        <v>5385</v>
      </c>
      <c r="L301" s="117" t="s">
        <v>281</v>
      </c>
      <c r="M301" s="118" t="s">
        <v>282</v>
      </c>
      <c r="N301" s="118"/>
      <c r="O301" s="119" t="s">
        <v>823</v>
      </c>
      <c r="P301" s="120" t="s">
        <v>184</v>
      </c>
    </row>
    <row r="302" spans="1:16" x14ac:dyDescent="0.2">
      <c r="A302" s="73" t="str">
        <f t="shared" si="24"/>
        <v>BAVM 131 </v>
      </c>
      <c r="B302" s="2" t="str">
        <f t="shared" si="25"/>
        <v>I</v>
      </c>
      <c r="C302" s="73">
        <f t="shared" si="26"/>
        <v>51430.445</v>
      </c>
      <c r="D302" t="str">
        <f t="shared" si="27"/>
        <v>vis</v>
      </c>
      <c r="E302" t="e">
        <f>VLOOKUP(C302,'A (old)'!C$21:E$973,3,FALSE)</f>
        <v>#N/A</v>
      </c>
      <c r="F302" s="2" t="s">
        <v>233</v>
      </c>
      <c r="G302" t="str">
        <f t="shared" si="28"/>
        <v>51430.445</v>
      </c>
      <c r="H302" s="73">
        <f t="shared" si="29"/>
        <v>5419</v>
      </c>
      <c r="I302" s="117" t="s">
        <v>1201</v>
      </c>
      <c r="J302" s="118" t="s">
        <v>1202</v>
      </c>
      <c r="K302" s="117">
        <v>5419</v>
      </c>
      <c r="L302" s="117" t="s">
        <v>984</v>
      </c>
      <c r="M302" s="118" t="s">
        <v>282</v>
      </c>
      <c r="N302" s="118"/>
      <c r="O302" s="119" t="s">
        <v>553</v>
      </c>
      <c r="P302" s="120" t="s">
        <v>184</v>
      </c>
    </row>
    <row r="303" spans="1:16" x14ac:dyDescent="0.2">
      <c r="A303" s="73" t="str">
        <f t="shared" si="24"/>
        <v>BAVM 143 </v>
      </c>
      <c r="B303" s="2" t="str">
        <f t="shared" si="25"/>
        <v>I</v>
      </c>
      <c r="C303" s="73">
        <f t="shared" si="26"/>
        <v>51783.455999999998</v>
      </c>
      <c r="D303" t="str">
        <f t="shared" si="27"/>
        <v>vis</v>
      </c>
      <c r="E303" t="e">
        <f>VLOOKUP(C303,'A (old)'!C$21:E$973,3,FALSE)</f>
        <v>#N/A</v>
      </c>
      <c r="F303" s="2" t="s">
        <v>233</v>
      </c>
      <c r="G303" t="str">
        <f t="shared" si="28"/>
        <v>51783.456</v>
      </c>
      <c r="H303" s="73">
        <f t="shared" si="29"/>
        <v>5727</v>
      </c>
      <c r="I303" s="117" t="s">
        <v>1203</v>
      </c>
      <c r="J303" s="118" t="s">
        <v>1204</v>
      </c>
      <c r="K303" s="117">
        <v>5727</v>
      </c>
      <c r="L303" s="117" t="s">
        <v>1205</v>
      </c>
      <c r="M303" s="118" t="s">
        <v>282</v>
      </c>
      <c r="N303" s="118"/>
      <c r="O303" s="119" t="s">
        <v>506</v>
      </c>
      <c r="P303" s="120" t="s">
        <v>188</v>
      </c>
    </row>
    <row r="304" spans="1:16" x14ac:dyDescent="0.2">
      <c r="A304" s="73" t="str">
        <f t="shared" si="24"/>
        <v>BAVM 157 </v>
      </c>
      <c r="B304" s="2" t="str">
        <f t="shared" si="25"/>
        <v>I</v>
      </c>
      <c r="C304" s="73">
        <f t="shared" si="26"/>
        <v>52520.358</v>
      </c>
      <c r="D304" t="str">
        <f t="shared" si="27"/>
        <v>vis</v>
      </c>
      <c r="E304" t="e">
        <f>VLOOKUP(C304,'A (old)'!C$21:E$973,3,FALSE)</f>
        <v>#N/A</v>
      </c>
      <c r="F304" s="2" t="s">
        <v>233</v>
      </c>
      <c r="G304" t="str">
        <f t="shared" si="28"/>
        <v>52520.358</v>
      </c>
      <c r="H304" s="73">
        <f t="shared" si="29"/>
        <v>6370</v>
      </c>
      <c r="I304" s="117" t="s">
        <v>1206</v>
      </c>
      <c r="J304" s="118" t="s">
        <v>1207</v>
      </c>
      <c r="K304" s="117" t="s">
        <v>1208</v>
      </c>
      <c r="L304" s="117" t="s">
        <v>471</v>
      </c>
      <c r="M304" s="118" t="s">
        <v>282</v>
      </c>
      <c r="N304" s="118"/>
      <c r="O304" s="119" t="s">
        <v>823</v>
      </c>
      <c r="P304" s="120" t="s">
        <v>192</v>
      </c>
    </row>
    <row r="305" spans="1:16" x14ac:dyDescent="0.2">
      <c r="A305" s="73" t="str">
        <f t="shared" si="24"/>
        <v>BAVM 171 </v>
      </c>
      <c r="B305" s="2" t="str">
        <f t="shared" si="25"/>
        <v>I</v>
      </c>
      <c r="C305" s="73">
        <f t="shared" si="26"/>
        <v>52850.451999999997</v>
      </c>
      <c r="D305" t="str">
        <f t="shared" si="27"/>
        <v>vis</v>
      </c>
      <c r="E305" t="e">
        <f>VLOOKUP(C305,'A (old)'!C$21:E$973,3,FALSE)</f>
        <v>#N/A</v>
      </c>
      <c r="F305" s="2" t="s">
        <v>233</v>
      </c>
      <c r="G305" t="str">
        <f t="shared" si="28"/>
        <v>52850.452</v>
      </c>
      <c r="H305" s="73">
        <f t="shared" si="29"/>
        <v>6658</v>
      </c>
      <c r="I305" s="117" t="s">
        <v>1209</v>
      </c>
      <c r="J305" s="118" t="s">
        <v>1210</v>
      </c>
      <c r="K305" s="117" t="s">
        <v>551</v>
      </c>
      <c r="L305" s="117" t="s">
        <v>397</v>
      </c>
      <c r="M305" s="118" t="s">
        <v>282</v>
      </c>
      <c r="N305" s="118"/>
      <c r="O305" s="119" t="s">
        <v>506</v>
      </c>
      <c r="P305" s="120" t="s">
        <v>196</v>
      </c>
    </row>
    <row r="306" spans="1:16" x14ac:dyDescent="0.2">
      <c r="A306" s="73" t="str">
        <f t="shared" si="24"/>
        <v>VSB 43 </v>
      </c>
      <c r="B306" s="2" t="str">
        <f t="shared" si="25"/>
        <v>I</v>
      </c>
      <c r="C306" s="73">
        <f t="shared" si="26"/>
        <v>53332.947500000002</v>
      </c>
      <c r="D306" t="str">
        <f t="shared" si="27"/>
        <v>vis</v>
      </c>
      <c r="E306" t="e">
        <f>VLOOKUP(C306,'A (old)'!C$21:E$973,3,FALSE)</f>
        <v>#N/A</v>
      </c>
      <c r="F306" s="2" t="s">
        <v>233</v>
      </c>
      <c r="G306" t="str">
        <f t="shared" si="28"/>
        <v>53332.9475</v>
      </c>
      <c r="H306" s="73">
        <f t="shared" si="29"/>
        <v>7079</v>
      </c>
      <c r="I306" s="117" t="s">
        <v>1211</v>
      </c>
      <c r="J306" s="118" t="s">
        <v>1212</v>
      </c>
      <c r="K306" s="117" t="s">
        <v>1213</v>
      </c>
      <c r="L306" s="117" t="s">
        <v>1214</v>
      </c>
      <c r="M306" s="118" t="s">
        <v>263</v>
      </c>
      <c r="N306" s="118" t="s">
        <v>264</v>
      </c>
      <c r="O306" s="119" t="s">
        <v>1215</v>
      </c>
      <c r="P306" s="120" t="s">
        <v>199</v>
      </c>
    </row>
    <row r="307" spans="1:16" x14ac:dyDescent="0.2">
      <c r="A307" s="73" t="str">
        <f t="shared" si="24"/>
        <v>OEJV 0074 </v>
      </c>
      <c r="B307" s="2" t="str">
        <f t="shared" si="25"/>
        <v>I</v>
      </c>
      <c r="C307" s="73">
        <f t="shared" si="26"/>
        <v>53611.428</v>
      </c>
      <c r="D307" t="str">
        <f t="shared" si="27"/>
        <v>vis</v>
      </c>
      <c r="E307" t="e">
        <f>VLOOKUP(C307,'A (old)'!C$21:E$973,3,FALSE)</f>
        <v>#N/A</v>
      </c>
      <c r="F307" s="2" t="s">
        <v>233</v>
      </c>
      <c r="G307" t="str">
        <f t="shared" si="28"/>
        <v>53611.428</v>
      </c>
      <c r="H307" s="73">
        <f t="shared" si="29"/>
        <v>7322</v>
      </c>
      <c r="I307" s="117" t="s">
        <v>1216</v>
      </c>
      <c r="J307" s="118" t="s">
        <v>1217</v>
      </c>
      <c r="K307" s="117" t="s">
        <v>1218</v>
      </c>
      <c r="L307" s="117" t="s">
        <v>335</v>
      </c>
      <c r="M307" s="118" t="s">
        <v>282</v>
      </c>
      <c r="N307" s="118"/>
      <c r="O307" s="119" t="s">
        <v>1219</v>
      </c>
      <c r="P307" s="120" t="s">
        <v>200</v>
      </c>
    </row>
    <row r="308" spans="1:16" x14ac:dyDescent="0.2">
      <c r="A308" s="73" t="str">
        <f t="shared" si="24"/>
        <v>OEJV 0074 </v>
      </c>
      <c r="B308" s="2" t="str">
        <f t="shared" si="25"/>
        <v>I</v>
      </c>
      <c r="C308" s="73">
        <f t="shared" si="26"/>
        <v>53611.432000000001</v>
      </c>
      <c r="D308" t="str">
        <f t="shared" si="27"/>
        <v>vis</v>
      </c>
      <c r="E308" t="e">
        <f>VLOOKUP(C308,'A (old)'!C$21:E$973,3,FALSE)</f>
        <v>#N/A</v>
      </c>
      <c r="F308" s="2" t="s">
        <v>233</v>
      </c>
      <c r="G308" t="str">
        <f t="shared" si="28"/>
        <v>53611.432</v>
      </c>
      <c r="H308" s="73">
        <f t="shared" si="29"/>
        <v>7322</v>
      </c>
      <c r="I308" s="117" t="s">
        <v>1220</v>
      </c>
      <c r="J308" s="118" t="s">
        <v>1221</v>
      </c>
      <c r="K308" s="117" t="s">
        <v>1218</v>
      </c>
      <c r="L308" s="117" t="s">
        <v>372</v>
      </c>
      <c r="M308" s="118" t="s">
        <v>282</v>
      </c>
      <c r="N308" s="118"/>
      <c r="O308" s="119" t="s">
        <v>1222</v>
      </c>
      <c r="P308" s="120" t="s">
        <v>200</v>
      </c>
    </row>
    <row r="309" spans="1:16" x14ac:dyDescent="0.2">
      <c r="A309" s="73" t="str">
        <f t="shared" si="24"/>
        <v>OEJV 0074 </v>
      </c>
      <c r="B309" s="2" t="str">
        <f t="shared" si="25"/>
        <v>I</v>
      </c>
      <c r="C309" s="73">
        <f t="shared" si="26"/>
        <v>53611.438999999998</v>
      </c>
      <c r="D309" t="str">
        <f t="shared" si="27"/>
        <v>vis</v>
      </c>
      <c r="E309" t="e">
        <f>VLOOKUP(C309,'A (old)'!C$21:E$973,3,FALSE)</f>
        <v>#N/A</v>
      </c>
      <c r="F309" s="2" t="s">
        <v>233</v>
      </c>
      <c r="G309" t="str">
        <f t="shared" si="28"/>
        <v>53611.439</v>
      </c>
      <c r="H309" s="73">
        <f t="shared" si="29"/>
        <v>7322</v>
      </c>
      <c r="I309" s="117" t="s">
        <v>1223</v>
      </c>
      <c r="J309" s="118" t="s">
        <v>1224</v>
      </c>
      <c r="K309" s="117" t="s">
        <v>1218</v>
      </c>
      <c r="L309" s="117" t="s">
        <v>1008</v>
      </c>
      <c r="M309" s="118" t="s">
        <v>282</v>
      </c>
      <c r="N309" s="118"/>
      <c r="O309" s="119" t="s">
        <v>1225</v>
      </c>
      <c r="P309" s="120" t="s">
        <v>200</v>
      </c>
    </row>
    <row r="310" spans="1:16" x14ac:dyDescent="0.2">
      <c r="A310" s="73" t="str">
        <f t="shared" si="24"/>
        <v>BAVM 179 </v>
      </c>
      <c r="B310" s="2" t="str">
        <f t="shared" si="25"/>
        <v>I</v>
      </c>
      <c r="C310" s="73">
        <f t="shared" si="26"/>
        <v>53611.442999999999</v>
      </c>
      <c r="D310" t="str">
        <f t="shared" si="27"/>
        <v>vis</v>
      </c>
      <c r="E310" t="e">
        <f>VLOOKUP(C310,'A (old)'!C$21:E$973,3,FALSE)</f>
        <v>#N/A</v>
      </c>
      <c r="F310" s="2" t="s">
        <v>233</v>
      </c>
      <c r="G310" t="str">
        <f t="shared" si="28"/>
        <v>53611.443</v>
      </c>
      <c r="H310" s="73">
        <f t="shared" si="29"/>
        <v>7322</v>
      </c>
      <c r="I310" s="117" t="s">
        <v>1226</v>
      </c>
      <c r="J310" s="118" t="s">
        <v>1227</v>
      </c>
      <c r="K310" s="117" t="s">
        <v>1218</v>
      </c>
      <c r="L310" s="117" t="s">
        <v>970</v>
      </c>
      <c r="M310" s="118" t="s">
        <v>282</v>
      </c>
      <c r="N310" s="118"/>
      <c r="O310" s="119" t="s">
        <v>506</v>
      </c>
      <c r="P310" s="120" t="s">
        <v>202</v>
      </c>
    </row>
    <row r="311" spans="1:16" x14ac:dyDescent="0.2">
      <c r="A311" s="73" t="str">
        <f t="shared" si="24"/>
        <v>VSB 44 </v>
      </c>
      <c r="B311" s="2" t="str">
        <f t="shared" si="25"/>
        <v>I</v>
      </c>
      <c r="C311" s="73">
        <f t="shared" si="26"/>
        <v>53616.03</v>
      </c>
      <c r="D311" t="str">
        <f t="shared" si="27"/>
        <v>vis</v>
      </c>
      <c r="E311" t="e">
        <f>VLOOKUP(C311,'A (old)'!C$21:E$973,3,FALSE)</f>
        <v>#N/A</v>
      </c>
      <c r="F311" s="2" t="s">
        <v>233</v>
      </c>
      <c r="G311" t="str">
        <f t="shared" si="28"/>
        <v>53616.0300</v>
      </c>
      <c r="H311" s="73">
        <f t="shared" si="29"/>
        <v>7326</v>
      </c>
      <c r="I311" s="117" t="s">
        <v>1228</v>
      </c>
      <c r="J311" s="118" t="s">
        <v>1229</v>
      </c>
      <c r="K311" s="117" t="s">
        <v>1230</v>
      </c>
      <c r="L311" s="117" t="s">
        <v>1231</v>
      </c>
      <c r="M311" s="118" t="s">
        <v>263</v>
      </c>
      <c r="N311" s="118" t="s">
        <v>264</v>
      </c>
      <c r="O311" s="119" t="s">
        <v>1232</v>
      </c>
      <c r="P311" s="120" t="s">
        <v>203</v>
      </c>
    </row>
    <row r="312" spans="1:16" x14ac:dyDescent="0.2">
      <c r="A312" s="73" t="str">
        <f t="shared" si="24"/>
        <v>VSB 44 </v>
      </c>
      <c r="B312" s="2" t="str">
        <f t="shared" si="25"/>
        <v>I</v>
      </c>
      <c r="C312" s="73">
        <f t="shared" si="26"/>
        <v>53632.075199999999</v>
      </c>
      <c r="D312" t="str">
        <f t="shared" si="27"/>
        <v>vis</v>
      </c>
      <c r="E312" t="e">
        <f>VLOOKUP(C312,'A (old)'!C$21:E$973,3,FALSE)</f>
        <v>#N/A</v>
      </c>
      <c r="F312" s="2" t="s">
        <v>233</v>
      </c>
      <c r="G312" t="str">
        <f t="shared" si="28"/>
        <v>53632.0752</v>
      </c>
      <c r="H312" s="73">
        <f t="shared" si="29"/>
        <v>7340</v>
      </c>
      <c r="I312" s="117" t="s">
        <v>1233</v>
      </c>
      <c r="J312" s="118" t="s">
        <v>1234</v>
      </c>
      <c r="K312" s="117" t="s">
        <v>1235</v>
      </c>
      <c r="L312" s="117" t="s">
        <v>1236</v>
      </c>
      <c r="M312" s="118" t="s">
        <v>263</v>
      </c>
      <c r="N312" s="118" t="s">
        <v>264</v>
      </c>
      <c r="O312" s="119" t="s">
        <v>1232</v>
      </c>
      <c r="P312" s="120" t="s">
        <v>203</v>
      </c>
    </row>
    <row r="313" spans="1:16" x14ac:dyDescent="0.2">
      <c r="A313" s="73" t="str">
        <f t="shared" si="24"/>
        <v>VSB 44 </v>
      </c>
      <c r="B313" s="2" t="str">
        <f t="shared" si="25"/>
        <v>I</v>
      </c>
      <c r="C313" s="73">
        <f t="shared" si="26"/>
        <v>53671.0435</v>
      </c>
      <c r="D313" t="str">
        <f t="shared" si="27"/>
        <v>vis</v>
      </c>
      <c r="E313" t="e">
        <f>VLOOKUP(C313,'A (old)'!C$21:E$973,3,FALSE)</f>
        <v>#N/A</v>
      </c>
      <c r="F313" s="2" t="s">
        <v>233</v>
      </c>
      <c r="G313" t="str">
        <f t="shared" si="28"/>
        <v>53671.0435</v>
      </c>
      <c r="H313" s="73">
        <f t="shared" si="29"/>
        <v>7374</v>
      </c>
      <c r="I313" s="117" t="s">
        <v>1237</v>
      </c>
      <c r="J313" s="118" t="s">
        <v>1238</v>
      </c>
      <c r="K313" s="117" t="s">
        <v>1239</v>
      </c>
      <c r="L313" s="117" t="s">
        <v>1240</v>
      </c>
      <c r="M313" s="118" t="s">
        <v>263</v>
      </c>
      <c r="N313" s="118" t="s">
        <v>264</v>
      </c>
      <c r="O313" s="119" t="s">
        <v>1241</v>
      </c>
      <c r="P313" s="120" t="s">
        <v>203</v>
      </c>
    </row>
    <row r="314" spans="1:16" x14ac:dyDescent="0.2">
      <c r="A314" s="73" t="str">
        <f t="shared" si="24"/>
        <v>VSB 45 </v>
      </c>
      <c r="B314" s="2" t="str">
        <f t="shared" si="25"/>
        <v>I</v>
      </c>
      <c r="C314" s="73">
        <f t="shared" si="26"/>
        <v>53962.148200000003</v>
      </c>
      <c r="D314" t="str">
        <f t="shared" si="27"/>
        <v>vis</v>
      </c>
      <c r="E314" t="e">
        <f>VLOOKUP(C314,'A (old)'!C$21:E$973,3,FALSE)</f>
        <v>#N/A</v>
      </c>
      <c r="F314" s="2" t="s">
        <v>233</v>
      </c>
      <c r="G314" t="str">
        <f t="shared" si="28"/>
        <v>53962.1482</v>
      </c>
      <c r="H314" s="73">
        <f t="shared" si="29"/>
        <v>7628</v>
      </c>
      <c r="I314" s="117" t="s">
        <v>1242</v>
      </c>
      <c r="J314" s="118" t="s">
        <v>1243</v>
      </c>
      <c r="K314" s="117" t="s">
        <v>1244</v>
      </c>
      <c r="L314" s="117" t="s">
        <v>1245</v>
      </c>
      <c r="M314" s="118" t="s">
        <v>263</v>
      </c>
      <c r="N314" s="118" t="s">
        <v>264</v>
      </c>
      <c r="O314" s="119" t="s">
        <v>1246</v>
      </c>
      <c r="P314" s="120" t="s">
        <v>207</v>
      </c>
    </row>
    <row r="315" spans="1:16" x14ac:dyDescent="0.2">
      <c r="A315" s="73" t="str">
        <f t="shared" si="24"/>
        <v>OEJV 0094 </v>
      </c>
      <c r="B315" s="2" t="str">
        <f t="shared" si="25"/>
        <v>I</v>
      </c>
      <c r="C315" s="73">
        <f t="shared" si="26"/>
        <v>53972.430999999997</v>
      </c>
      <c r="D315" t="str">
        <f t="shared" si="27"/>
        <v>vis</v>
      </c>
      <c r="E315" t="e">
        <f>VLOOKUP(C315,'A (old)'!C$21:E$973,3,FALSE)</f>
        <v>#N/A</v>
      </c>
      <c r="F315" s="2" t="s">
        <v>233</v>
      </c>
      <c r="G315" t="str">
        <f t="shared" si="28"/>
        <v>53972.431</v>
      </c>
      <c r="H315" s="73">
        <f t="shared" si="29"/>
        <v>7637</v>
      </c>
      <c r="I315" s="117" t="s">
        <v>1247</v>
      </c>
      <c r="J315" s="118" t="s">
        <v>1248</v>
      </c>
      <c r="K315" s="117" t="s">
        <v>1249</v>
      </c>
      <c r="L315" s="117" t="s">
        <v>423</v>
      </c>
      <c r="M315" s="118" t="s">
        <v>282</v>
      </c>
      <c r="N315" s="118"/>
      <c r="O315" s="119" t="s">
        <v>1250</v>
      </c>
      <c r="P315" s="120" t="s">
        <v>208</v>
      </c>
    </row>
    <row r="316" spans="1:16" x14ac:dyDescent="0.2">
      <c r="A316" s="73" t="str">
        <f t="shared" si="24"/>
        <v>OEJV 0094 </v>
      </c>
      <c r="B316" s="2" t="str">
        <f t="shared" si="25"/>
        <v>I</v>
      </c>
      <c r="C316" s="73">
        <f t="shared" si="26"/>
        <v>53972.436000000002</v>
      </c>
      <c r="D316" t="str">
        <f t="shared" si="27"/>
        <v>vis</v>
      </c>
      <c r="E316" t="e">
        <f>VLOOKUP(C316,'A (old)'!C$21:E$973,3,FALSE)</f>
        <v>#N/A</v>
      </c>
      <c r="F316" s="2" t="s">
        <v>233</v>
      </c>
      <c r="G316" t="str">
        <f t="shared" si="28"/>
        <v>53972.436</v>
      </c>
      <c r="H316" s="73">
        <f t="shared" si="29"/>
        <v>7637</v>
      </c>
      <c r="I316" s="117" t="s">
        <v>1251</v>
      </c>
      <c r="J316" s="118" t="s">
        <v>1252</v>
      </c>
      <c r="K316" s="117" t="s">
        <v>1249</v>
      </c>
      <c r="L316" s="117" t="s">
        <v>1094</v>
      </c>
      <c r="M316" s="118" t="s">
        <v>282</v>
      </c>
      <c r="N316" s="118"/>
      <c r="O316" s="119" t="s">
        <v>1253</v>
      </c>
      <c r="P316" s="120" t="s">
        <v>208</v>
      </c>
    </row>
    <row r="317" spans="1:16" x14ac:dyDescent="0.2">
      <c r="A317" s="73" t="str">
        <f t="shared" si="24"/>
        <v>BAVM 193 </v>
      </c>
      <c r="B317" s="2" t="str">
        <f t="shared" si="25"/>
        <v>I</v>
      </c>
      <c r="C317" s="73">
        <f t="shared" si="26"/>
        <v>54356.401100000003</v>
      </c>
      <c r="D317" t="str">
        <f t="shared" si="27"/>
        <v>vis</v>
      </c>
      <c r="E317" t="e">
        <f>VLOOKUP(C317,'A (old)'!C$21:E$973,3,FALSE)</f>
        <v>#N/A</v>
      </c>
      <c r="F317" s="2" t="s">
        <v>233</v>
      </c>
      <c r="G317" t="str">
        <f t="shared" si="28"/>
        <v>54356.4011</v>
      </c>
      <c r="H317" s="73">
        <f t="shared" si="29"/>
        <v>7972</v>
      </c>
      <c r="I317" s="117" t="s">
        <v>1254</v>
      </c>
      <c r="J317" s="118" t="s">
        <v>1255</v>
      </c>
      <c r="K317" s="117" t="s">
        <v>1256</v>
      </c>
      <c r="L317" s="117" t="s">
        <v>1257</v>
      </c>
      <c r="M317" s="118" t="s">
        <v>529</v>
      </c>
      <c r="N317" s="118" t="s">
        <v>515</v>
      </c>
      <c r="O317" s="119" t="s">
        <v>1258</v>
      </c>
      <c r="P317" s="120" t="s">
        <v>211</v>
      </c>
    </row>
    <row r="318" spans="1:16" x14ac:dyDescent="0.2">
      <c r="A318" s="73" t="str">
        <f t="shared" si="24"/>
        <v>OEJV 0094 </v>
      </c>
      <c r="B318" s="2" t="str">
        <f t="shared" si="25"/>
        <v>I</v>
      </c>
      <c r="C318" s="73">
        <f t="shared" si="26"/>
        <v>54410.2673</v>
      </c>
      <c r="D318" t="str">
        <f t="shared" si="27"/>
        <v>vis</v>
      </c>
      <c r="E318" t="e">
        <f>VLOOKUP(C318,'A (old)'!C$21:E$973,3,FALSE)</f>
        <v>#N/A</v>
      </c>
      <c r="F318" s="2" t="s">
        <v>233</v>
      </c>
      <c r="G318" t="str">
        <f t="shared" si="28"/>
        <v>54410.2673</v>
      </c>
      <c r="H318" s="73">
        <f t="shared" si="29"/>
        <v>8019</v>
      </c>
      <c r="I318" s="117" t="s">
        <v>1259</v>
      </c>
      <c r="J318" s="118" t="s">
        <v>1260</v>
      </c>
      <c r="K318" s="117" t="s">
        <v>1261</v>
      </c>
      <c r="L318" s="117" t="s">
        <v>1262</v>
      </c>
      <c r="M318" s="118" t="s">
        <v>529</v>
      </c>
      <c r="N318" s="118" t="s">
        <v>580</v>
      </c>
      <c r="O318" s="119" t="s">
        <v>581</v>
      </c>
      <c r="P318" s="120" t="s">
        <v>208</v>
      </c>
    </row>
    <row r="319" spans="1:16" x14ac:dyDescent="0.2">
      <c r="A319" s="73" t="str">
        <f t="shared" si="24"/>
        <v>BAVM 213 </v>
      </c>
      <c r="B319" s="2" t="str">
        <f t="shared" si="25"/>
        <v>I</v>
      </c>
      <c r="C319" s="73">
        <f t="shared" si="26"/>
        <v>55070.392999999996</v>
      </c>
      <c r="D319" t="str">
        <f t="shared" si="27"/>
        <v>vis</v>
      </c>
      <c r="E319" t="e">
        <f>VLOOKUP(C319,'A (old)'!C$21:E$973,3,FALSE)</f>
        <v>#N/A</v>
      </c>
      <c r="F319" s="2" t="s">
        <v>233</v>
      </c>
      <c r="G319" t="str">
        <f t="shared" si="28"/>
        <v>55070.393</v>
      </c>
      <c r="H319" s="73">
        <f t="shared" si="29"/>
        <v>8595</v>
      </c>
      <c r="I319" s="117" t="s">
        <v>1263</v>
      </c>
      <c r="J319" s="118" t="s">
        <v>1264</v>
      </c>
      <c r="K319" s="117" t="s">
        <v>602</v>
      </c>
      <c r="L319" s="117" t="s">
        <v>437</v>
      </c>
      <c r="M319" s="118" t="s">
        <v>282</v>
      </c>
      <c r="N319" s="118"/>
      <c r="O319" s="119" t="s">
        <v>1265</v>
      </c>
      <c r="P319" s="120" t="s">
        <v>214</v>
      </c>
    </row>
    <row r="320" spans="1:16" x14ac:dyDescent="0.2">
      <c r="A320" s="73" t="str">
        <f t="shared" si="24"/>
        <v>BAVM 212 </v>
      </c>
      <c r="B320" s="2" t="str">
        <f t="shared" si="25"/>
        <v>I</v>
      </c>
      <c r="C320" s="73">
        <f t="shared" si="26"/>
        <v>55093.327400000002</v>
      </c>
      <c r="D320" t="str">
        <f t="shared" si="27"/>
        <v>vis</v>
      </c>
      <c r="E320" t="e">
        <f>VLOOKUP(C320,'A (old)'!C$21:E$973,3,FALSE)</f>
        <v>#N/A</v>
      </c>
      <c r="F320" s="2" t="s">
        <v>233</v>
      </c>
      <c r="G320" t="str">
        <f t="shared" si="28"/>
        <v>55093.3274</v>
      </c>
      <c r="H320" s="73">
        <f t="shared" si="29"/>
        <v>8615</v>
      </c>
      <c r="I320" s="117" t="s">
        <v>1266</v>
      </c>
      <c r="J320" s="118" t="s">
        <v>1267</v>
      </c>
      <c r="K320" s="117" t="s">
        <v>1268</v>
      </c>
      <c r="L320" s="117" t="s">
        <v>1269</v>
      </c>
      <c r="M320" s="118" t="s">
        <v>529</v>
      </c>
      <c r="N320" s="118" t="s">
        <v>233</v>
      </c>
      <c r="O320" s="119" t="s">
        <v>1270</v>
      </c>
      <c r="P320" s="120" t="s">
        <v>216</v>
      </c>
    </row>
    <row r="321" spans="1:16" x14ac:dyDescent="0.2">
      <c r="A321" s="73" t="str">
        <f t="shared" si="24"/>
        <v>BAVM 212 </v>
      </c>
      <c r="B321" s="2" t="str">
        <f t="shared" si="25"/>
        <v>I</v>
      </c>
      <c r="C321" s="73">
        <f t="shared" si="26"/>
        <v>55141.466099999998</v>
      </c>
      <c r="D321" t="str">
        <f t="shared" si="27"/>
        <v>vis</v>
      </c>
      <c r="E321" t="e">
        <f>VLOOKUP(C321,'A (old)'!C$21:E$973,3,FALSE)</f>
        <v>#N/A</v>
      </c>
      <c r="F321" s="2" t="s">
        <v>233</v>
      </c>
      <c r="G321" t="str">
        <f t="shared" si="28"/>
        <v>55141.4661</v>
      </c>
      <c r="H321" s="73">
        <f t="shared" si="29"/>
        <v>8657</v>
      </c>
      <c r="I321" s="117" t="s">
        <v>1271</v>
      </c>
      <c r="J321" s="118" t="s">
        <v>1272</v>
      </c>
      <c r="K321" s="117" t="s">
        <v>1273</v>
      </c>
      <c r="L321" s="117" t="s">
        <v>1274</v>
      </c>
      <c r="M321" s="118" t="s">
        <v>529</v>
      </c>
      <c r="N321" s="118" t="e">
        <f>#N/A</f>
        <v>#N/A</v>
      </c>
      <c r="O321" s="119" t="s">
        <v>1275</v>
      </c>
      <c r="P321" s="120" t="s">
        <v>216</v>
      </c>
    </row>
    <row r="322" spans="1:16" x14ac:dyDescent="0.2">
      <c r="A322" s="73" t="str">
        <f t="shared" si="24"/>
        <v>IBVS 5980 </v>
      </c>
      <c r="B322" s="2" t="str">
        <f t="shared" si="25"/>
        <v>I</v>
      </c>
      <c r="C322" s="73">
        <f t="shared" si="26"/>
        <v>55454.339</v>
      </c>
      <c r="D322" t="str">
        <f t="shared" si="27"/>
        <v>vis</v>
      </c>
      <c r="E322" t="e">
        <f>VLOOKUP(C322,'A (old)'!C$21:E$973,3,FALSE)</f>
        <v>#N/A</v>
      </c>
      <c r="F322" s="2" t="s">
        <v>233</v>
      </c>
      <c r="G322" t="str">
        <f t="shared" si="28"/>
        <v>55454.3390</v>
      </c>
      <c r="H322" s="73">
        <f t="shared" si="29"/>
        <v>8930</v>
      </c>
      <c r="I322" s="117" t="s">
        <v>1276</v>
      </c>
      <c r="J322" s="118" t="s">
        <v>1277</v>
      </c>
      <c r="K322" s="117">
        <v>8930</v>
      </c>
      <c r="L322" s="117" t="s">
        <v>1278</v>
      </c>
      <c r="M322" s="118" t="s">
        <v>529</v>
      </c>
      <c r="N322" s="118" t="s">
        <v>580</v>
      </c>
      <c r="O322" s="119" t="s">
        <v>598</v>
      </c>
      <c r="P322" s="120" t="s">
        <v>1279</v>
      </c>
    </row>
    <row r="323" spans="1:16" x14ac:dyDescent="0.2">
      <c r="A323" s="73" t="str">
        <f t="shared" si="24"/>
        <v>IBVS 5980 </v>
      </c>
      <c r="B323" s="2" t="str">
        <f t="shared" si="25"/>
        <v>I</v>
      </c>
      <c r="C323" s="73">
        <f t="shared" si="26"/>
        <v>55477.2592</v>
      </c>
      <c r="D323" t="str">
        <f t="shared" si="27"/>
        <v>vis</v>
      </c>
      <c r="E323" t="e">
        <f>VLOOKUP(C323,'A (old)'!C$21:E$973,3,FALSE)</f>
        <v>#N/A</v>
      </c>
      <c r="F323" s="2" t="s">
        <v>233</v>
      </c>
      <c r="G323" t="str">
        <f t="shared" si="28"/>
        <v>55477.2592</v>
      </c>
      <c r="H323" s="73">
        <f t="shared" si="29"/>
        <v>8950</v>
      </c>
      <c r="I323" s="117" t="s">
        <v>1280</v>
      </c>
      <c r="J323" s="118" t="s">
        <v>1281</v>
      </c>
      <c r="K323" s="117">
        <v>8950</v>
      </c>
      <c r="L323" s="117" t="s">
        <v>1282</v>
      </c>
      <c r="M323" s="118" t="s">
        <v>529</v>
      </c>
      <c r="N323" s="118" t="s">
        <v>580</v>
      </c>
      <c r="O323" s="119" t="s">
        <v>598</v>
      </c>
      <c r="P323" s="120" t="s">
        <v>1279</v>
      </c>
    </row>
    <row r="324" spans="1:16" x14ac:dyDescent="0.2">
      <c r="A324" s="73" t="str">
        <f t="shared" si="24"/>
        <v>VSB 53 </v>
      </c>
      <c r="B324" s="2" t="str">
        <f t="shared" si="25"/>
        <v>II</v>
      </c>
      <c r="C324" s="73">
        <f t="shared" si="26"/>
        <v>55831.9643</v>
      </c>
      <c r="D324" t="str">
        <f t="shared" si="27"/>
        <v>vis</v>
      </c>
      <c r="E324" t="e">
        <f>VLOOKUP(C324,'A (old)'!C$21:E$973,3,FALSE)</f>
        <v>#N/A</v>
      </c>
      <c r="F324" s="2" t="s">
        <v>233</v>
      </c>
      <c r="G324" t="str">
        <f t="shared" si="28"/>
        <v>55831.9643</v>
      </c>
      <c r="H324" s="73">
        <f t="shared" si="29"/>
        <v>9259.5</v>
      </c>
      <c r="I324" s="117" t="s">
        <v>1283</v>
      </c>
      <c r="J324" s="118" t="s">
        <v>1284</v>
      </c>
      <c r="K324" s="117">
        <v>9259.5</v>
      </c>
      <c r="L324" s="117" t="s">
        <v>1285</v>
      </c>
      <c r="M324" s="118" t="s">
        <v>529</v>
      </c>
      <c r="N324" s="118" t="s">
        <v>1286</v>
      </c>
      <c r="O324" s="119" t="s">
        <v>1232</v>
      </c>
      <c r="P324" s="120" t="s">
        <v>219</v>
      </c>
    </row>
    <row r="325" spans="1:16" x14ac:dyDescent="0.2">
      <c r="A325" s="73" t="str">
        <f t="shared" si="24"/>
        <v>IBVS 6044 </v>
      </c>
      <c r="B325" s="2" t="str">
        <f t="shared" si="25"/>
        <v>I</v>
      </c>
      <c r="C325" s="73">
        <f t="shared" si="26"/>
        <v>56168.336300000003</v>
      </c>
      <c r="D325" t="str">
        <f t="shared" si="27"/>
        <v>vis</v>
      </c>
      <c r="E325" t="e">
        <f>VLOOKUP(C325,'A (old)'!C$21:E$973,3,FALSE)</f>
        <v>#N/A</v>
      </c>
      <c r="F325" s="2" t="s">
        <v>233</v>
      </c>
      <c r="G325" t="str">
        <f t="shared" si="28"/>
        <v>56168.3363</v>
      </c>
      <c r="H325" s="73">
        <f t="shared" si="29"/>
        <v>9553</v>
      </c>
      <c r="I325" s="117" t="s">
        <v>1287</v>
      </c>
      <c r="J325" s="118" t="s">
        <v>1288</v>
      </c>
      <c r="K325" s="117">
        <v>9553</v>
      </c>
      <c r="L325" s="117" t="s">
        <v>563</v>
      </c>
      <c r="M325" s="118" t="s">
        <v>529</v>
      </c>
      <c r="N325" s="118" t="s">
        <v>233</v>
      </c>
      <c r="O325" s="119" t="s">
        <v>598</v>
      </c>
      <c r="P325" s="120" t="s">
        <v>221</v>
      </c>
    </row>
  </sheetData>
  <sheetProtection selectLockedCells="1" selectUnlockedCells="1"/>
  <hyperlinks>
    <hyperlink ref="A3" r:id="rId1" xr:uid="{00000000-0004-0000-0200-000000000000}"/>
    <hyperlink ref="P11" r:id="rId2" xr:uid="{00000000-0004-0000-0200-000001000000}"/>
    <hyperlink ref="P12" r:id="rId3" xr:uid="{00000000-0004-0000-0200-000002000000}"/>
    <hyperlink ref="P13" r:id="rId4" xr:uid="{00000000-0004-0000-0200-000003000000}"/>
    <hyperlink ref="P14" r:id="rId5" xr:uid="{00000000-0004-0000-0200-000004000000}"/>
    <hyperlink ref="P17" r:id="rId6" xr:uid="{00000000-0004-0000-0200-000005000000}"/>
    <hyperlink ref="P18" r:id="rId7" xr:uid="{00000000-0004-0000-0200-000006000000}"/>
    <hyperlink ref="P20" r:id="rId8" xr:uid="{00000000-0004-0000-0200-000007000000}"/>
    <hyperlink ref="P21" r:id="rId9" xr:uid="{00000000-0004-0000-0200-000008000000}"/>
    <hyperlink ref="P26" r:id="rId10" xr:uid="{00000000-0004-0000-0200-000009000000}"/>
    <hyperlink ref="P38" r:id="rId11" xr:uid="{00000000-0004-0000-0200-00000A000000}"/>
    <hyperlink ref="P39" r:id="rId12" xr:uid="{00000000-0004-0000-0200-00000B000000}"/>
    <hyperlink ref="P40" r:id="rId13" xr:uid="{00000000-0004-0000-0200-00000C000000}"/>
    <hyperlink ref="P41" r:id="rId14" xr:uid="{00000000-0004-0000-0200-00000D000000}"/>
    <hyperlink ref="P42" r:id="rId15" xr:uid="{00000000-0004-0000-0200-00000E000000}"/>
    <hyperlink ref="P43" r:id="rId16" xr:uid="{00000000-0004-0000-0200-00000F000000}"/>
    <hyperlink ref="P71" r:id="rId17" xr:uid="{00000000-0004-0000-0200-000010000000}"/>
    <hyperlink ref="P72" r:id="rId18" xr:uid="{00000000-0004-0000-0200-000011000000}"/>
    <hyperlink ref="P73" r:id="rId19" xr:uid="{00000000-0004-0000-0200-000012000000}"/>
    <hyperlink ref="P74" r:id="rId20" xr:uid="{00000000-0004-0000-0200-000013000000}"/>
    <hyperlink ref="P75" r:id="rId21" xr:uid="{00000000-0004-0000-0200-000014000000}"/>
    <hyperlink ref="P76" r:id="rId22" xr:uid="{00000000-0004-0000-0200-000015000000}"/>
    <hyperlink ref="P77" r:id="rId23" xr:uid="{00000000-0004-0000-0200-000016000000}"/>
    <hyperlink ref="P78" r:id="rId24" xr:uid="{00000000-0004-0000-0200-000017000000}"/>
    <hyperlink ref="P79" r:id="rId25" xr:uid="{00000000-0004-0000-0200-000018000000}"/>
    <hyperlink ref="P80" r:id="rId26" xr:uid="{00000000-0004-0000-0200-000019000000}"/>
    <hyperlink ref="P81" r:id="rId27" xr:uid="{00000000-0004-0000-0200-00001A000000}"/>
    <hyperlink ref="P82" r:id="rId28" xr:uid="{00000000-0004-0000-0200-00001B000000}"/>
    <hyperlink ref="P83" r:id="rId29" xr:uid="{00000000-0004-0000-0200-00001C000000}"/>
    <hyperlink ref="P85" r:id="rId30" xr:uid="{00000000-0004-0000-0200-00001D000000}"/>
    <hyperlink ref="P86" r:id="rId31" xr:uid="{00000000-0004-0000-0200-00001E000000}"/>
    <hyperlink ref="P87" r:id="rId32" xr:uid="{00000000-0004-0000-0200-00001F000000}"/>
    <hyperlink ref="P88" r:id="rId33" xr:uid="{00000000-0004-0000-0200-000020000000}"/>
    <hyperlink ref="P89" r:id="rId34" xr:uid="{00000000-0004-0000-0200-000021000000}"/>
    <hyperlink ref="P91" r:id="rId35" xr:uid="{00000000-0004-0000-0200-000022000000}"/>
    <hyperlink ref="P92" r:id="rId36" xr:uid="{00000000-0004-0000-0200-000023000000}"/>
    <hyperlink ref="P93" r:id="rId37" xr:uid="{00000000-0004-0000-0200-000024000000}"/>
    <hyperlink ref="P94" r:id="rId38" xr:uid="{00000000-0004-0000-0200-000025000000}"/>
    <hyperlink ref="P95" r:id="rId39" xr:uid="{00000000-0004-0000-0200-000026000000}"/>
    <hyperlink ref="P96" r:id="rId40" xr:uid="{00000000-0004-0000-0200-000027000000}"/>
    <hyperlink ref="P97" r:id="rId41" xr:uid="{00000000-0004-0000-0200-000028000000}"/>
    <hyperlink ref="P98" r:id="rId42" xr:uid="{00000000-0004-0000-0200-000029000000}"/>
    <hyperlink ref="P99" r:id="rId43" xr:uid="{00000000-0004-0000-0200-00002A000000}"/>
    <hyperlink ref="P100" r:id="rId44" xr:uid="{00000000-0004-0000-0200-00002B000000}"/>
    <hyperlink ref="P101" r:id="rId45" xr:uid="{00000000-0004-0000-0200-00002C000000}"/>
    <hyperlink ref="P102" r:id="rId46" xr:uid="{00000000-0004-0000-0200-00002D000000}"/>
    <hyperlink ref="P103" r:id="rId47" xr:uid="{00000000-0004-0000-0200-00002E000000}"/>
    <hyperlink ref="P146" r:id="rId48" xr:uid="{00000000-0004-0000-0200-00002F000000}"/>
    <hyperlink ref="P147" r:id="rId49" xr:uid="{00000000-0004-0000-0200-000030000000}"/>
    <hyperlink ref="P148" r:id="rId50" xr:uid="{00000000-0004-0000-0200-000031000000}"/>
    <hyperlink ref="P149" r:id="rId51" xr:uid="{00000000-0004-0000-0200-000032000000}"/>
    <hyperlink ref="P150" r:id="rId52" xr:uid="{00000000-0004-0000-0200-000033000000}"/>
    <hyperlink ref="P151" r:id="rId53" xr:uid="{00000000-0004-0000-0200-000034000000}"/>
    <hyperlink ref="P152" r:id="rId54" xr:uid="{00000000-0004-0000-0200-000035000000}"/>
    <hyperlink ref="P156" r:id="rId55" xr:uid="{00000000-0004-0000-0200-000036000000}"/>
    <hyperlink ref="P157" r:id="rId56" xr:uid="{00000000-0004-0000-0200-000037000000}"/>
    <hyperlink ref="P158" r:id="rId57" xr:uid="{00000000-0004-0000-0200-000038000000}"/>
    <hyperlink ref="P159" r:id="rId58" xr:uid="{00000000-0004-0000-0200-000039000000}"/>
    <hyperlink ref="P162" r:id="rId59" xr:uid="{00000000-0004-0000-0200-00003A000000}"/>
    <hyperlink ref="P163" r:id="rId60" xr:uid="{00000000-0004-0000-0200-00003B000000}"/>
    <hyperlink ref="P164" r:id="rId61" xr:uid="{00000000-0004-0000-0200-00003C000000}"/>
    <hyperlink ref="P165" r:id="rId62" xr:uid="{00000000-0004-0000-0200-00003D000000}"/>
    <hyperlink ref="P166" r:id="rId63" xr:uid="{00000000-0004-0000-0200-00003E000000}"/>
    <hyperlink ref="P167" r:id="rId64" xr:uid="{00000000-0004-0000-0200-00003F000000}"/>
    <hyperlink ref="P195" r:id="rId65" xr:uid="{00000000-0004-0000-0200-000040000000}"/>
    <hyperlink ref="P196" r:id="rId66" xr:uid="{00000000-0004-0000-0200-000041000000}"/>
    <hyperlink ref="P197" r:id="rId67" xr:uid="{00000000-0004-0000-0200-000042000000}"/>
    <hyperlink ref="P198" r:id="rId68" xr:uid="{00000000-0004-0000-0200-000043000000}"/>
    <hyperlink ref="P203" r:id="rId69" xr:uid="{00000000-0004-0000-0200-000044000000}"/>
    <hyperlink ref="P205" r:id="rId70" xr:uid="{00000000-0004-0000-0200-000045000000}"/>
    <hyperlink ref="P207" r:id="rId71" xr:uid="{00000000-0004-0000-0200-000046000000}"/>
    <hyperlink ref="P208" r:id="rId72" xr:uid="{00000000-0004-0000-0200-000047000000}"/>
    <hyperlink ref="P209" r:id="rId73" xr:uid="{00000000-0004-0000-0200-000048000000}"/>
    <hyperlink ref="P210" r:id="rId74" xr:uid="{00000000-0004-0000-0200-000049000000}"/>
    <hyperlink ref="P212" r:id="rId75" xr:uid="{00000000-0004-0000-0200-00004A000000}"/>
    <hyperlink ref="P214" r:id="rId76" xr:uid="{00000000-0004-0000-0200-00004B000000}"/>
    <hyperlink ref="P215" r:id="rId77" xr:uid="{00000000-0004-0000-0200-00004C000000}"/>
    <hyperlink ref="P216" r:id="rId78" xr:uid="{00000000-0004-0000-0200-00004D000000}"/>
    <hyperlink ref="P217" r:id="rId79" xr:uid="{00000000-0004-0000-0200-00004E000000}"/>
    <hyperlink ref="P219" r:id="rId80" xr:uid="{00000000-0004-0000-0200-00004F000000}"/>
    <hyperlink ref="P283" r:id="rId81" xr:uid="{00000000-0004-0000-0200-000050000000}"/>
    <hyperlink ref="P285" r:id="rId82" xr:uid="{00000000-0004-0000-0200-000051000000}"/>
    <hyperlink ref="P300" r:id="rId83" xr:uid="{00000000-0004-0000-0200-000052000000}"/>
    <hyperlink ref="P301" r:id="rId84" xr:uid="{00000000-0004-0000-0200-000053000000}"/>
    <hyperlink ref="P302" r:id="rId85" xr:uid="{00000000-0004-0000-0200-000054000000}"/>
    <hyperlink ref="P303" r:id="rId86" xr:uid="{00000000-0004-0000-0200-000055000000}"/>
    <hyperlink ref="P304" r:id="rId87" xr:uid="{00000000-0004-0000-0200-000056000000}"/>
    <hyperlink ref="P305" r:id="rId88" xr:uid="{00000000-0004-0000-0200-000057000000}"/>
    <hyperlink ref="P306" r:id="rId89" xr:uid="{00000000-0004-0000-0200-000058000000}"/>
    <hyperlink ref="P307" r:id="rId90" xr:uid="{00000000-0004-0000-0200-000059000000}"/>
    <hyperlink ref="P308" r:id="rId91" xr:uid="{00000000-0004-0000-0200-00005A000000}"/>
    <hyperlink ref="P309" r:id="rId92" xr:uid="{00000000-0004-0000-0200-00005B000000}"/>
    <hyperlink ref="P310" r:id="rId93" xr:uid="{00000000-0004-0000-0200-00005C000000}"/>
    <hyperlink ref="P311" r:id="rId94" xr:uid="{00000000-0004-0000-0200-00005D000000}"/>
    <hyperlink ref="P312" r:id="rId95" xr:uid="{00000000-0004-0000-0200-00005E000000}"/>
    <hyperlink ref="P313" r:id="rId96" xr:uid="{00000000-0004-0000-0200-00005F000000}"/>
    <hyperlink ref="P314" r:id="rId97" xr:uid="{00000000-0004-0000-0200-000060000000}"/>
    <hyperlink ref="P315" r:id="rId98" xr:uid="{00000000-0004-0000-0200-000061000000}"/>
    <hyperlink ref="P316" r:id="rId99" xr:uid="{00000000-0004-0000-0200-000062000000}"/>
    <hyperlink ref="P317" r:id="rId100" xr:uid="{00000000-0004-0000-0200-000063000000}"/>
    <hyperlink ref="P318" r:id="rId101" xr:uid="{00000000-0004-0000-0200-000064000000}"/>
    <hyperlink ref="P319" r:id="rId102" xr:uid="{00000000-0004-0000-0200-000065000000}"/>
    <hyperlink ref="P320" r:id="rId103" xr:uid="{00000000-0004-0000-0200-000066000000}"/>
    <hyperlink ref="P321" r:id="rId104" xr:uid="{00000000-0004-0000-0200-000067000000}"/>
    <hyperlink ref="P322" r:id="rId105" xr:uid="{00000000-0004-0000-0200-000068000000}"/>
    <hyperlink ref="P323" r:id="rId106" xr:uid="{00000000-0004-0000-0200-000069000000}"/>
    <hyperlink ref="P324" r:id="rId107" xr:uid="{00000000-0004-0000-0200-00006A000000}"/>
    <hyperlink ref="P325" r:id="rId108" xr:uid="{00000000-0004-0000-0200-00006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8"/>
  <sheetViews>
    <sheetView topLeftCell="A284" workbookViewId="0">
      <selection activeCell="A103" sqref="A103:D338"/>
    </sheetView>
  </sheetViews>
  <sheetFormatPr defaultRowHeight="12.75" x14ac:dyDescent="0.2"/>
  <cols>
    <col min="1" max="1" width="18.140625" style="73" customWidth="1"/>
    <col min="2" max="2" width="4.28515625" customWidth="1"/>
    <col min="3" max="3" width="10.7109375" customWidth="1"/>
    <col min="4" max="4" width="5" customWidth="1"/>
    <col min="5" max="5" width="17.28515625" customWidth="1"/>
    <col min="6" max="6" width="4" style="121" customWidth="1"/>
    <col min="12" max="12" width="14" customWidth="1"/>
    <col min="13" max="13" width="12" customWidth="1"/>
    <col min="14" max="14" width="14.28515625" customWidth="1"/>
  </cols>
  <sheetData>
    <row r="1" spans="1:15" ht="18" x14ac:dyDescent="0.25">
      <c r="A1" s="122" t="s">
        <v>1289</v>
      </c>
      <c r="F1"/>
    </row>
    <row r="2" spans="1:15" x14ac:dyDescent="0.2">
      <c r="F2"/>
    </row>
    <row r="3" spans="1:15" x14ac:dyDescent="0.2">
      <c r="A3" s="114" t="s">
        <v>1290</v>
      </c>
      <c r="F3"/>
    </row>
    <row r="4" spans="1:15" x14ac:dyDescent="0.2">
      <c r="F4"/>
    </row>
    <row r="5" spans="1:15" x14ac:dyDescent="0.2">
      <c r="F5"/>
    </row>
    <row r="6" spans="1:15" x14ac:dyDescent="0.2">
      <c r="F6"/>
    </row>
    <row r="7" spans="1:15" x14ac:dyDescent="0.2">
      <c r="F7"/>
    </row>
    <row r="8" spans="1:15" x14ac:dyDescent="0.2">
      <c r="F8"/>
    </row>
    <row r="9" spans="1:15" x14ac:dyDescent="0.2">
      <c r="F9"/>
    </row>
    <row r="10" spans="1:15" x14ac:dyDescent="0.2"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5" x14ac:dyDescent="0.2">
      <c r="A11" s="73" t="str">
        <f t="shared" ref="A11:A74" si="0">L11</f>
        <v>Ibanoglu C</v>
      </c>
      <c r="B11" s="2" t="str">
        <f t="shared" ref="B11:B74" si="1">IF(J11="s","II","I")</f>
        <v>I</v>
      </c>
      <c r="C11" s="73">
        <f t="shared" ref="C11:C74" si="2">I11</f>
        <v>40407.438000000002</v>
      </c>
      <c r="D11" t="str">
        <f t="shared" ref="D11:D74" si="3">K11</f>
        <v>V</v>
      </c>
      <c r="E11">
        <f>VLOOKUP(C11,'A (old)'!C$21:E$935,3,FALSE)</f>
        <v>-4199.0378651894407</v>
      </c>
      <c r="G11">
        <v>-4566</v>
      </c>
      <c r="H11">
        <v>6.7999999999999996E-3</v>
      </c>
      <c r="I11">
        <v>40407.438000000002</v>
      </c>
      <c r="J11" t="s">
        <v>1291</v>
      </c>
      <c r="K11" t="s">
        <v>233</v>
      </c>
      <c r="L11" t="s">
        <v>1292</v>
      </c>
      <c r="N11" t="s">
        <v>1293</v>
      </c>
    </row>
    <row r="12" spans="1:15" x14ac:dyDescent="0.2">
      <c r="A12" s="73" t="str">
        <f t="shared" si="0"/>
        <v>Ibanoglu C</v>
      </c>
      <c r="B12" s="2" t="str">
        <f t="shared" si="1"/>
        <v>I</v>
      </c>
      <c r="C12" s="73">
        <f t="shared" si="2"/>
        <v>40438.383000000002</v>
      </c>
      <c r="D12" t="str">
        <f t="shared" si="3"/>
        <v>V</v>
      </c>
      <c r="E12">
        <f>VLOOKUP(C12,'A (old)'!C$21:E$935,3,FALSE)</f>
        <v>-4172.0370474429101</v>
      </c>
      <c r="G12">
        <v>-4539</v>
      </c>
      <c r="H12">
        <v>7.7000000000000002E-3</v>
      </c>
      <c r="I12">
        <v>40438.383000000002</v>
      </c>
      <c r="J12" t="s">
        <v>1291</v>
      </c>
      <c r="K12" t="s">
        <v>233</v>
      </c>
      <c r="L12" t="s">
        <v>1292</v>
      </c>
      <c r="N12" t="s">
        <v>1293</v>
      </c>
    </row>
    <row r="13" spans="1:15" x14ac:dyDescent="0.2">
      <c r="A13" s="73" t="str">
        <f t="shared" si="0"/>
        <v>Endres C</v>
      </c>
      <c r="B13" s="2" t="str">
        <f t="shared" si="1"/>
        <v>I</v>
      </c>
      <c r="C13" s="73">
        <f t="shared" si="2"/>
        <v>40877.336799999997</v>
      </c>
      <c r="D13" t="str">
        <f t="shared" si="3"/>
        <v>pe</v>
      </c>
      <c r="E13">
        <f>VLOOKUP(C13,'A (old)'!C$21:E$935,3,FALSE)</f>
        <v>-3789.0313420641105</v>
      </c>
      <c r="G13">
        <v>-4156</v>
      </c>
      <c r="H13">
        <v>1.24E-2</v>
      </c>
      <c r="I13">
        <v>40877.336799999997</v>
      </c>
      <c r="J13" t="s">
        <v>1291</v>
      </c>
      <c r="K13" t="s">
        <v>115</v>
      </c>
      <c r="L13" t="s">
        <v>1294</v>
      </c>
      <c r="N13" t="s">
        <v>1295</v>
      </c>
    </row>
    <row r="14" spans="1:15" x14ac:dyDescent="0.2">
      <c r="A14" s="73" t="str">
        <f t="shared" si="0"/>
        <v>Sengonca H</v>
      </c>
      <c r="B14" s="2" t="str">
        <f t="shared" si="1"/>
        <v>I</v>
      </c>
      <c r="C14" s="73">
        <f t="shared" si="2"/>
        <v>40877.337200000002</v>
      </c>
      <c r="D14" t="str">
        <f t="shared" si="3"/>
        <v>pe</v>
      </c>
      <c r="E14">
        <f>VLOOKUP(C14,'A (old)'!C$21:E$935,3,FALSE)</f>
        <v>-3789.0309930472349</v>
      </c>
      <c r="G14">
        <v>-4156</v>
      </c>
      <c r="H14">
        <v>1.2800000000000001E-2</v>
      </c>
      <c r="I14">
        <v>40877.337200000002</v>
      </c>
      <c r="J14" t="s">
        <v>1291</v>
      </c>
      <c r="K14" t="s">
        <v>115</v>
      </c>
      <c r="L14" t="s">
        <v>1296</v>
      </c>
      <c r="N14" t="s">
        <v>1297</v>
      </c>
    </row>
    <row r="15" spans="1:15" x14ac:dyDescent="0.2">
      <c r="A15" s="73" t="str">
        <f t="shared" si="0"/>
        <v>Diethelm Roger</v>
      </c>
      <c r="B15" s="2" t="str">
        <f t="shared" si="1"/>
        <v>I</v>
      </c>
      <c r="C15" s="73">
        <f t="shared" si="2"/>
        <v>41599.374000000003</v>
      </c>
      <c r="D15" t="str">
        <f t="shared" si="3"/>
        <v>vis</v>
      </c>
      <c r="E15">
        <f>VLOOKUP(C15,'A (old)'!C$21:E$935,3,FALSE)</f>
        <v>-3159.0234298516211</v>
      </c>
      <c r="G15">
        <v>-3526</v>
      </c>
      <c r="H15">
        <v>1.8599999999999998E-2</v>
      </c>
      <c r="I15">
        <v>41599.374000000003</v>
      </c>
      <c r="J15" t="s">
        <v>1291</v>
      </c>
      <c r="K15" t="s">
        <v>82</v>
      </c>
      <c r="L15" t="s">
        <v>1298</v>
      </c>
      <c r="N15" t="s">
        <v>1299</v>
      </c>
    </row>
    <row r="16" spans="1:15" x14ac:dyDescent="0.2">
      <c r="A16" s="73" t="str">
        <f t="shared" si="0"/>
        <v>Peter H</v>
      </c>
      <c r="B16" s="2" t="str">
        <f t="shared" si="1"/>
        <v>I</v>
      </c>
      <c r="C16" s="73">
        <f t="shared" si="2"/>
        <v>41599.392999999996</v>
      </c>
      <c r="D16" t="str">
        <f t="shared" si="3"/>
        <v>vis</v>
      </c>
      <c r="E16">
        <f>VLOOKUP(C16,'A (old)'!C$21:E$935,3,FALSE)</f>
        <v>-3159.0068515502153</v>
      </c>
      <c r="G16">
        <v>-3526</v>
      </c>
      <c r="H16">
        <v>3.7600000000000001E-2</v>
      </c>
      <c r="I16">
        <v>41599.392999999996</v>
      </c>
      <c r="J16" t="s">
        <v>1291</v>
      </c>
      <c r="K16" t="s">
        <v>82</v>
      </c>
      <c r="L16" t="s">
        <v>1300</v>
      </c>
      <c r="O16" t="s">
        <v>1299</v>
      </c>
    </row>
    <row r="17" spans="1:15" x14ac:dyDescent="0.2">
      <c r="A17" s="73" t="str">
        <f t="shared" si="0"/>
        <v>Akinci R</v>
      </c>
      <c r="B17" s="2" t="str">
        <f t="shared" si="1"/>
        <v>I</v>
      </c>
      <c r="C17" s="73">
        <f t="shared" si="2"/>
        <v>41661.272799999999</v>
      </c>
      <c r="D17" t="str">
        <f t="shared" si="3"/>
        <v>B</v>
      </c>
      <c r="E17">
        <f>VLOOKUP(C17,'A (old)'!C$21:E$935,3,FALSE)</f>
        <v>-3105.0141159873833</v>
      </c>
      <c r="G17">
        <v>-3472</v>
      </c>
      <c r="H17">
        <v>2.9000000000000001E-2</v>
      </c>
      <c r="I17">
        <v>41661.272799999999</v>
      </c>
      <c r="J17" t="s">
        <v>1291</v>
      </c>
      <c r="K17" t="s">
        <v>234</v>
      </c>
      <c r="L17" t="s">
        <v>1301</v>
      </c>
      <c r="N17" t="s">
        <v>1302</v>
      </c>
    </row>
    <row r="18" spans="1:15" x14ac:dyDescent="0.2">
      <c r="A18" s="73" t="str">
        <f t="shared" si="0"/>
        <v>Akinci R</v>
      </c>
      <c r="B18" s="2" t="str">
        <f t="shared" si="1"/>
        <v>I</v>
      </c>
      <c r="C18" s="73">
        <f t="shared" si="2"/>
        <v>41661.272900000004</v>
      </c>
      <c r="D18" t="str">
        <f t="shared" si="3"/>
        <v>V</v>
      </c>
      <c r="E18">
        <f>VLOOKUP(C18,'A (old)'!C$21:E$935,3,FALSE)</f>
        <v>-3105.0140287331615</v>
      </c>
      <c r="G18">
        <v>-3472</v>
      </c>
      <c r="H18">
        <v>2.9100000000000001E-2</v>
      </c>
      <c r="I18">
        <v>41661.272900000004</v>
      </c>
      <c r="J18" t="s">
        <v>1291</v>
      </c>
      <c r="K18" t="s">
        <v>233</v>
      </c>
      <c r="L18" t="s">
        <v>1301</v>
      </c>
      <c r="N18" t="s">
        <v>1302</v>
      </c>
    </row>
    <row r="19" spans="1:15" x14ac:dyDescent="0.2">
      <c r="A19" s="73" t="str">
        <f t="shared" si="0"/>
        <v>Edersberger J</v>
      </c>
      <c r="B19" s="2" t="str">
        <f t="shared" si="1"/>
        <v>I</v>
      </c>
      <c r="C19" s="73">
        <f t="shared" si="2"/>
        <v>42712.243499999997</v>
      </c>
      <c r="D19" t="str">
        <f t="shared" si="3"/>
        <v>V</v>
      </c>
      <c r="E19">
        <f>VLOOKUP(C19,'A (old)'!C$21:E$935,3,FALSE)</f>
        <v>-2187.9978507541077</v>
      </c>
      <c r="G19">
        <v>-2555</v>
      </c>
      <c r="H19">
        <v>4.3499999999999997E-2</v>
      </c>
      <c r="I19">
        <v>42712.243499999997</v>
      </c>
      <c r="J19" t="s">
        <v>1291</v>
      </c>
      <c r="K19" t="s">
        <v>233</v>
      </c>
      <c r="L19" t="s">
        <v>1303</v>
      </c>
      <c r="N19" t="s">
        <v>1304</v>
      </c>
    </row>
    <row r="20" spans="1:15" x14ac:dyDescent="0.2">
      <c r="A20" s="73" t="str">
        <f t="shared" si="0"/>
        <v>Peter H</v>
      </c>
      <c r="B20" s="2" t="str">
        <f t="shared" si="1"/>
        <v>I</v>
      </c>
      <c r="C20" s="73">
        <f t="shared" si="2"/>
        <v>43043.45</v>
      </c>
      <c r="D20" t="str">
        <f t="shared" si="3"/>
        <v>vis</v>
      </c>
      <c r="E20">
        <f>VLOOKUP(C20,'A (old)'!C$21:E$935,3,FALSE)</f>
        <v>-1899.0062093591707</v>
      </c>
      <c r="G20">
        <v>-2266</v>
      </c>
      <c r="H20">
        <v>3.2500000000000001E-2</v>
      </c>
      <c r="I20">
        <v>43043.45</v>
      </c>
      <c r="J20" t="s">
        <v>1291</v>
      </c>
      <c r="K20" t="s">
        <v>82</v>
      </c>
      <c r="L20" t="s">
        <v>1300</v>
      </c>
      <c r="O20" t="s">
        <v>1305</v>
      </c>
    </row>
    <row r="21" spans="1:15" x14ac:dyDescent="0.2">
      <c r="A21" s="73" t="str">
        <f t="shared" si="0"/>
        <v>Margrave T E</v>
      </c>
      <c r="B21" s="2" t="str">
        <f t="shared" si="1"/>
        <v>I</v>
      </c>
      <c r="C21" s="73">
        <f t="shared" si="2"/>
        <v>44442.818800000001</v>
      </c>
      <c r="D21" t="str">
        <f t="shared" si="3"/>
        <v>V</v>
      </c>
      <c r="E21">
        <f>VLOOKUP(C21,'A (old)'!C$21:E$935,3,FALSE)</f>
        <v>-677.99790659680366</v>
      </c>
      <c r="G21">
        <v>-1045</v>
      </c>
      <c r="H21">
        <v>3.6400000000000002E-2</v>
      </c>
      <c r="I21">
        <v>44442.818800000001</v>
      </c>
      <c r="J21" t="s">
        <v>1291</v>
      </c>
      <c r="K21" t="s">
        <v>233</v>
      </c>
      <c r="L21" t="s">
        <v>1306</v>
      </c>
      <c r="N21" t="s">
        <v>1307</v>
      </c>
    </row>
    <row r="22" spans="1:15" x14ac:dyDescent="0.2">
      <c r="A22" s="73" t="str">
        <f t="shared" si="0"/>
        <v>Margrave T E</v>
      </c>
      <c r="B22" s="2" t="str">
        <f t="shared" si="1"/>
        <v>I</v>
      </c>
      <c r="C22" s="73">
        <f t="shared" si="2"/>
        <v>44520.751499999998</v>
      </c>
      <c r="D22" t="str">
        <f t="shared" si="3"/>
        <v>V</v>
      </c>
      <c r="E22">
        <f>VLOOKUP(C22,'A (old)'!C$21:E$935,3,FALSE)</f>
        <v>-609.99833867969312</v>
      </c>
      <c r="G22">
        <v>-977</v>
      </c>
      <c r="H22">
        <v>3.56E-2</v>
      </c>
      <c r="I22">
        <v>44520.751499999998</v>
      </c>
      <c r="J22" t="s">
        <v>1291</v>
      </c>
      <c r="K22" t="s">
        <v>233</v>
      </c>
      <c r="L22" t="s">
        <v>1306</v>
      </c>
      <c r="N22" t="s">
        <v>1307</v>
      </c>
    </row>
    <row r="23" spans="1:15" x14ac:dyDescent="0.2">
      <c r="A23" s="73" t="str">
        <f t="shared" si="0"/>
        <v>Peter H</v>
      </c>
      <c r="B23" s="2" t="str">
        <f t="shared" si="1"/>
        <v>I</v>
      </c>
      <c r="C23" s="73">
        <f t="shared" si="2"/>
        <v>44525.336000000003</v>
      </c>
      <c r="D23" t="str">
        <f t="shared" si="3"/>
        <v>vis</v>
      </c>
      <c r="E23">
        <f>VLOOKUP(C23,'A (old)'!C$21:E$935,3,FALSE)</f>
        <v>-605.99816905748946</v>
      </c>
      <c r="G23">
        <v>-973</v>
      </c>
      <c r="H23">
        <v>3.5799999999999998E-2</v>
      </c>
      <c r="I23">
        <v>44525.336000000003</v>
      </c>
      <c r="J23" t="s">
        <v>1291</v>
      </c>
      <c r="K23" t="s">
        <v>82</v>
      </c>
      <c r="L23" t="s">
        <v>1300</v>
      </c>
      <c r="O23" t="s">
        <v>1308</v>
      </c>
    </row>
    <row r="24" spans="1:15" x14ac:dyDescent="0.2">
      <c r="A24" s="73" t="str">
        <f t="shared" si="0"/>
        <v>Peter H</v>
      </c>
      <c r="B24" s="2" t="str">
        <f t="shared" si="1"/>
        <v>I</v>
      </c>
      <c r="C24" s="73">
        <f t="shared" si="2"/>
        <v>44526.476000000002</v>
      </c>
      <c r="D24" t="str">
        <f t="shared" si="3"/>
        <v>vis</v>
      </c>
      <c r="E24">
        <f>VLOOKUP(C24,'A (old)'!C$21:E$935,3,FALSE)</f>
        <v>-605.00347097278984</v>
      </c>
      <c r="G24">
        <v>-972</v>
      </c>
      <c r="H24">
        <v>2.9700000000000001E-2</v>
      </c>
      <c r="I24">
        <v>44526.476000000002</v>
      </c>
      <c r="J24" t="s">
        <v>1291</v>
      </c>
      <c r="K24" t="s">
        <v>82</v>
      </c>
      <c r="L24" t="s">
        <v>1300</v>
      </c>
      <c r="O24" t="s">
        <v>1308</v>
      </c>
    </row>
    <row r="25" spans="1:15" x14ac:dyDescent="0.2">
      <c r="A25" s="73" t="str">
        <f t="shared" si="0"/>
        <v>Peter H</v>
      </c>
      <c r="B25" s="2" t="str">
        <f t="shared" si="1"/>
        <v>I</v>
      </c>
      <c r="C25" s="73">
        <f t="shared" si="2"/>
        <v>44541.377999999997</v>
      </c>
      <c r="D25" t="str">
        <f t="shared" si="3"/>
        <v>vis</v>
      </c>
      <c r="E25">
        <f>VLOOKUP(C25,'A (old)'!C$21:E$935,3,FALSE)</f>
        <v>-592.00084741296916</v>
      </c>
      <c r="G25">
        <v>-959</v>
      </c>
      <c r="H25">
        <v>3.27E-2</v>
      </c>
      <c r="I25">
        <v>44541.377999999997</v>
      </c>
      <c r="J25" t="s">
        <v>1291</v>
      </c>
      <c r="K25" t="s">
        <v>82</v>
      </c>
      <c r="L25" t="s">
        <v>1300</v>
      </c>
      <c r="O25" t="s">
        <v>1308</v>
      </c>
    </row>
    <row r="26" spans="1:15" x14ac:dyDescent="0.2">
      <c r="A26" s="73" t="str">
        <f t="shared" si="0"/>
        <v>Peter H</v>
      </c>
      <c r="B26" s="2" t="str">
        <f t="shared" si="1"/>
        <v>I</v>
      </c>
      <c r="C26" s="73">
        <f t="shared" si="2"/>
        <v>44603.249000000003</v>
      </c>
      <c r="D26" t="str">
        <f t="shared" si="3"/>
        <v>vis</v>
      </c>
      <c r="E26">
        <f>VLOOKUP(C26,'A (old)'!C$21:E$935,3,FALSE)</f>
        <v>-538.01579022131375</v>
      </c>
      <c r="G26">
        <v>-905</v>
      </c>
      <c r="H26">
        <v>1.5299999999999999E-2</v>
      </c>
      <c r="I26">
        <v>44603.249000000003</v>
      </c>
      <c r="J26" t="s">
        <v>1291</v>
      </c>
      <c r="K26" t="s">
        <v>82</v>
      </c>
      <c r="L26" t="s">
        <v>1300</v>
      </c>
      <c r="O26" t="s">
        <v>1309</v>
      </c>
    </row>
    <row r="27" spans="1:15" x14ac:dyDescent="0.2">
      <c r="A27" s="73" t="str">
        <f t="shared" si="0"/>
        <v>Magrave T</v>
      </c>
      <c r="B27" s="2" t="str">
        <f t="shared" si="1"/>
        <v>I</v>
      </c>
      <c r="C27" s="73">
        <f t="shared" si="2"/>
        <v>44826.755299999997</v>
      </c>
      <c r="D27" t="str">
        <f t="shared" si="3"/>
        <v>V</v>
      </c>
      <c r="E27">
        <f>VLOOKUP(C27,'A (old)'!C$21:E$935,3,FALSE)</f>
        <v>-342.99711607359239</v>
      </c>
      <c r="G27">
        <v>-710</v>
      </c>
      <c r="H27">
        <v>3.5799999999999998E-2</v>
      </c>
      <c r="I27">
        <v>44826.755299999997</v>
      </c>
      <c r="J27" t="s">
        <v>1291</v>
      </c>
      <c r="K27" t="s">
        <v>233</v>
      </c>
      <c r="L27" t="s">
        <v>1310</v>
      </c>
      <c r="N27" t="s">
        <v>1311</v>
      </c>
    </row>
    <row r="28" spans="1:15" x14ac:dyDescent="0.2">
      <c r="A28" s="73" t="str">
        <f t="shared" si="0"/>
        <v>Germann R</v>
      </c>
      <c r="B28" s="2" t="str">
        <f t="shared" si="1"/>
        <v>I</v>
      </c>
      <c r="C28" s="73">
        <f t="shared" si="2"/>
        <v>44878.311999999998</v>
      </c>
      <c r="D28" t="str">
        <f t="shared" si="3"/>
        <v>vis</v>
      </c>
      <c r="E28">
        <f>VLOOKUP(C28,'A (old)'!C$21:E$935,3,FALSE)</f>
        <v>-298.011720684593</v>
      </c>
      <c r="G28">
        <v>-665</v>
      </c>
      <c r="H28">
        <v>1.89E-2</v>
      </c>
      <c r="I28">
        <v>44878.311999999998</v>
      </c>
      <c r="J28" t="s">
        <v>1291</v>
      </c>
      <c r="K28" t="s">
        <v>82</v>
      </c>
      <c r="L28" t="s">
        <v>1312</v>
      </c>
      <c r="N28" t="s">
        <v>1313</v>
      </c>
    </row>
    <row r="29" spans="1:15" x14ac:dyDescent="0.2">
      <c r="A29" s="73" t="str">
        <f t="shared" si="0"/>
        <v>Germann R</v>
      </c>
      <c r="B29" s="2" t="str">
        <f t="shared" si="1"/>
        <v>I</v>
      </c>
      <c r="C29" s="73">
        <f t="shared" si="2"/>
        <v>44886.347999999998</v>
      </c>
      <c r="D29" t="str">
        <f t="shared" si="3"/>
        <v>vis</v>
      </c>
      <c r="E29">
        <f>VLOOKUP(C29,'A (old)'!C$21:E$935,3,FALSE)</f>
        <v>-290.99997172963674</v>
      </c>
      <c r="G29">
        <v>-658</v>
      </c>
      <c r="H29">
        <v>3.2300000000000002E-2</v>
      </c>
      <c r="I29">
        <v>44886.347999999998</v>
      </c>
      <c r="J29" t="s">
        <v>1291</v>
      </c>
      <c r="K29" t="s">
        <v>82</v>
      </c>
      <c r="L29" t="s">
        <v>1312</v>
      </c>
      <c r="N29" t="s">
        <v>1313</v>
      </c>
    </row>
    <row r="30" spans="1:15" x14ac:dyDescent="0.2">
      <c r="A30" s="73" t="str">
        <f t="shared" si="0"/>
        <v>Locher Kurt</v>
      </c>
      <c r="B30" s="2" t="str">
        <f t="shared" si="1"/>
        <v>I</v>
      </c>
      <c r="C30" s="73">
        <f t="shared" si="2"/>
        <v>44902.368000000002</v>
      </c>
      <c r="D30" t="str">
        <f t="shared" si="3"/>
        <v>vis</v>
      </c>
      <c r="E30">
        <f>VLOOKUP(C30,'A (old)'!C$21:E$935,3,FALSE)</f>
        <v>-277.02184601305788</v>
      </c>
      <c r="G30">
        <v>-644</v>
      </c>
      <c r="H30">
        <v>7.1999999999999998E-3</v>
      </c>
      <c r="I30">
        <v>44902.368000000002</v>
      </c>
      <c r="J30" t="s">
        <v>1291</v>
      </c>
      <c r="K30" t="s">
        <v>82</v>
      </c>
      <c r="L30" t="s">
        <v>1314</v>
      </c>
      <c r="N30" t="s">
        <v>1313</v>
      </c>
    </row>
    <row r="31" spans="1:15" x14ac:dyDescent="0.2">
      <c r="A31" s="73" t="str">
        <f t="shared" si="0"/>
        <v>Germann R</v>
      </c>
      <c r="B31" s="2" t="str">
        <f t="shared" si="1"/>
        <v>I</v>
      </c>
      <c r="C31" s="73">
        <f t="shared" si="2"/>
        <v>44910.432000000001</v>
      </c>
      <c r="D31" t="str">
        <f t="shared" si="3"/>
        <v>vis</v>
      </c>
      <c r="E31">
        <f>VLOOKUP(C31,'A (old)'!C$21:E$935,3,FALSE)</f>
        <v>-269.98566587707529</v>
      </c>
      <c r="G31">
        <v>-637</v>
      </c>
      <c r="H31">
        <v>4.8599999999999997E-2</v>
      </c>
      <c r="I31">
        <v>44910.432000000001</v>
      </c>
      <c r="J31" t="s">
        <v>1291</v>
      </c>
      <c r="K31" t="s">
        <v>82</v>
      </c>
      <c r="L31" t="s">
        <v>1312</v>
      </c>
      <c r="N31" t="s">
        <v>1313</v>
      </c>
    </row>
    <row r="32" spans="1:15" x14ac:dyDescent="0.2">
      <c r="A32" s="73" t="str">
        <f t="shared" si="0"/>
        <v>Peter H</v>
      </c>
      <c r="B32" s="2" t="str">
        <f t="shared" si="1"/>
        <v>I</v>
      </c>
      <c r="C32" s="73">
        <f t="shared" si="2"/>
        <v>44917.279000000002</v>
      </c>
      <c r="D32" t="str">
        <f t="shared" si="3"/>
        <v>vis</v>
      </c>
      <c r="E32">
        <f>VLOOKUP(C32,'A (old)'!C$21:E$935,3,FALSE)</f>
        <v>-264.01136957361626</v>
      </c>
      <c r="G32">
        <v>-631</v>
      </c>
      <c r="H32">
        <v>1.9099999999999999E-2</v>
      </c>
      <c r="I32">
        <v>44917.279000000002</v>
      </c>
      <c r="J32" t="s">
        <v>1291</v>
      </c>
      <c r="K32" t="s">
        <v>82</v>
      </c>
      <c r="L32" t="s">
        <v>1300</v>
      </c>
      <c r="O32" t="s">
        <v>1313</v>
      </c>
    </row>
    <row r="33" spans="1:15" x14ac:dyDescent="0.2">
      <c r="A33" s="73" t="str">
        <f t="shared" si="0"/>
        <v>Germann R</v>
      </c>
      <c r="B33" s="2" t="str">
        <f t="shared" si="1"/>
        <v>I</v>
      </c>
      <c r="C33" s="73">
        <f t="shared" si="2"/>
        <v>44925.292999999998</v>
      </c>
      <c r="D33" t="str">
        <f t="shared" si="3"/>
        <v>vis</v>
      </c>
      <c r="E33">
        <f>VLOOKUP(C33,'A (old)'!C$21:E$935,3,FALSE)</f>
        <v>-257.01881654661429</v>
      </c>
      <c r="G33">
        <v>-624</v>
      </c>
      <c r="H33">
        <v>1.0500000000000001E-2</v>
      </c>
      <c r="I33">
        <v>44925.292999999998</v>
      </c>
      <c r="J33" t="s">
        <v>1291</v>
      </c>
      <c r="K33" t="s">
        <v>82</v>
      </c>
      <c r="L33" t="s">
        <v>1312</v>
      </c>
      <c r="N33" t="s">
        <v>1313</v>
      </c>
    </row>
    <row r="34" spans="1:15" x14ac:dyDescent="0.2">
      <c r="A34" s="73" t="str">
        <f t="shared" si="0"/>
        <v>Peter H</v>
      </c>
      <c r="B34" s="2" t="str">
        <f t="shared" si="1"/>
        <v>I</v>
      </c>
      <c r="C34" s="73">
        <f t="shared" si="2"/>
        <v>44925.330999999998</v>
      </c>
      <c r="D34" t="str">
        <f t="shared" si="3"/>
        <v>vis</v>
      </c>
      <c r="E34">
        <f>VLOOKUP(C34,'A (old)'!C$21:E$935,3,FALSE)</f>
        <v>-256.98565994379055</v>
      </c>
      <c r="G34">
        <v>-624</v>
      </c>
      <c r="H34">
        <v>4.8500000000000001E-2</v>
      </c>
      <c r="I34">
        <v>44925.330999999998</v>
      </c>
      <c r="J34" t="s">
        <v>1291</v>
      </c>
      <c r="K34" t="s">
        <v>82</v>
      </c>
      <c r="L34" t="s">
        <v>1300</v>
      </c>
      <c r="O34" t="s">
        <v>1313</v>
      </c>
    </row>
    <row r="35" spans="1:15" x14ac:dyDescent="0.2">
      <c r="A35" s="73" t="str">
        <f t="shared" si="0"/>
        <v>Germann R</v>
      </c>
      <c r="B35" s="2" t="str">
        <f t="shared" si="1"/>
        <v>I</v>
      </c>
      <c r="C35" s="73">
        <f t="shared" si="2"/>
        <v>44956.243000000002</v>
      </c>
      <c r="D35" t="str">
        <f t="shared" si="3"/>
        <v>vis</v>
      </c>
      <c r="E35">
        <f>VLOOKUP(C35,'A (old)'!C$21:E$935,3,FALSE)</f>
        <v>-230.01363608918197</v>
      </c>
      <c r="G35">
        <v>-597</v>
      </c>
      <c r="H35">
        <v>1.6400000000000001E-2</v>
      </c>
      <c r="I35">
        <v>44956.243000000002</v>
      </c>
      <c r="J35" t="s">
        <v>1291</v>
      </c>
      <c r="K35" t="s">
        <v>82</v>
      </c>
      <c r="L35" t="s">
        <v>1312</v>
      </c>
      <c r="N35" t="s">
        <v>1315</v>
      </c>
    </row>
    <row r="36" spans="1:15" x14ac:dyDescent="0.2">
      <c r="A36" s="73" t="str">
        <f t="shared" si="0"/>
        <v>Peter H</v>
      </c>
      <c r="B36" s="2" t="str">
        <f t="shared" si="1"/>
        <v>I</v>
      </c>
      <c r="C36" s="73">
        <f t="shared" si="2"/>
        <v>45200.370999999999</v>
      </c>
      <c r="D36" t="str">
        <f t="shared" si="3"/>
        <v>vis</v>
      </c>
      <c r="E36">
        <f>VLOOKUP(C36,'A (old)'!C$21:E$935,3,FALSE)</f>
        <v>-17.001658877194227</v>
      </c>
      <c r="G36">
        <v>-384</v>
      </c>
      <c r="H36">
        <v>2.9100000000000001E-2</v>
      </c>
      <c r="I36">
        <v>45200.370999999999</v>
      </c>
      <c r="J36" t="s">
        <v>1291</v>
      </c>
      <c r="K36" t="s">
        <v>82</v>
      </c>
      <c r="L36" t="s">
        <v>1300</v>
      </c>
      <c r="O36" t="s">
        <v>1316</v>
      </c>
    </row>
    <row r="37" spans="1:15" x14ac:dyDescent="0.2">
      <c r="A37" s="73" t="str">
        <f t="shared" si="0"/>
        <v>Germann R</v>
      </c>
      <c r="B37" s="2" t="str">
        <f t="shared" si="1"/>
        <v>I</v>
      </c>
      <c r="C37" s="73">
        <f t="shared" si="2"/>
        <v>45200.373</v>
      </c>
      <c r="D37" t="str">
        <f t="shared" si="3"/>
        <v>vis</v>
      </c>
      <c r="E37">
        <f>VLOOKUP(C37,'A (old)'!C$21:E$935,3,FALSE)</f>
        <v>-16.99991379283475</v>
      </c>
      <c r="G37">
        <v>-384</v>
      </c>
      <c r="H37">
        <v>3.1099999999999999E-2</v>
      </c>
      <c r="I37">
        <v>45200.373</v>
      </c>
      <c r="J37" t="s">
        <v>1291</v>
      </c>
      <c r="K37" t="s">
        <v>82</v>
      </c>
      <c r="L37" t="s">
        <v>1312</v>
      </c>
      <c r="N37" t="s">
        <v>1316</v>
      </c>
    </row>
    <row r="38" spans="1:15" x14ac:dyDescent="0.2">
      <c r="A38" s="73" t="str">
        <f t="shared" si="0"/>
        <v>Peter H</v>
      </c>
      <c r="B38" s="2" t="str">
        <f t="shared" si="1"/>
        <v>I</v>
      </c>
      <c r="C38" s="73">
        <f t="shared" si="2"/>
        <v>45216.413999999997</v>
      </c>
      <c r="D38" t="str">
        <f t="shared" si="3"/>
        <v>vis</v>
      </c>
      <c r="E38">
        <f>VLOOKUP(C38,'A (old)'!C$21:E$935,3,FALSE)</f>
        <v>-3.0034646904909299</v>
      </c>
      <c r="G38">
        <v>-370</v>
      </c>
      <c r="H38">
        <v>2.7E-2</v>
      </c>
      <c r="I38">
        <v>45216.413999999997</v>
      </c>
      <c r="J38" t="s">
        <v>1291</v>
      </c>
      <c r="K38" t="s">
        <v>82</v>
      </c>
      <c r="L38" t="s">
        <v>1300</v>
      </c>
      <c r="O38" t="s">
        <v>1316</v>
      </c>
    </row>
    <row r="39" spans="1:15" x14ac:dyDescent="0.2">
      <c r="A39" s="73" t="str">
        <f t="shared" si="0"/>
        <v>Margrave T E</v>
      </c>
      <c r="B39" s="2" t="str">
        <f t="shared" si="1"/>
        <v>I</v>
      </c>
      <c r="C39" s="73">
        <f t="shared" si="2"/>
        <v>45219.856200000002</v>
      </c>
      <c r="D39" t="str">
        <f t="shared" si="3"/>
        <v>V</v>
      </c>
      <c r="E39">
        <f>VLOOKUP(C39,'A (old)'!C$21:E$935,3,FALSE)</f>
        <v>0</v>
      </c>
      <c r="G39">
        <v>-367</v>
      </c>
      <c r="H39">
        <v>3.09E-2</v>
      </c>
      <c r="I39">
        <v>45219.856200000002</v>
      </c>
      <c r="J39" t="s">
        <v>1291</v>
      </c>
      <c r="K39" t="s">
        <v>233</v>
      </c>
      <c r="L39" t="s">
        <v>1306</v>
      </c>
      <c r="N39" t="s">
        <v>1317</v>
      </c>
    </row>
    <row r="40" spans="1:15" x14ac:dyDescent="0.2">
      <c r="A40" s="73" t="str">
        <f t="shared" si="0"/>
        <v>Guelmen O</v>
      </c>
      <c r="B40" s="2" t="str">
        <f t="shared" si="1"/>
        <v>I</v>
      </c>
      <c r="C40" s="73">
        <f t="shared" si="2"/>
        <v>45615.253799999999</v>
      </c>
      <c r="D40" t="str">
        <f t="shared" si="3"/>
        <v>B</v>
      </c>
      <c r="E40">
        <f>VLOOKUP(C40,'A (old)'!C$21:E$935,3,FALSE)</f>
        <v>345.00108369738399</v>
      </c>
      <c r="G40">
        <v>-22</v>
      </c>
      <c r="H40">
        <v>3.0599999999999999E-2</v>
      </c>
      <c r="I40">
        <v>45615.253799999999</v>
      </c>
      <c r="J40" t="s">
        <v>1291</v>
      </c>
      <c r="K40" t="s">
        <v>234</v>
      </c>
      <c r="L40" t="s">
        <v>1318</v>
      </c>
      <c r="N40" t="s">
        <v>1319</v>
      </c>
    </row>
    <row r="41" spans="1:15" x14ac:dyDescent="0.2">
      <c r="A41" s="73" t="str">
        <f t="shared" si="0"/>
        <v>Guelmen O</v>
      </c>
      <c r="B41" s="2" t="str">
        <f t="shared" si="1"/>
        <v>II</v>
      </c>
      <c r="C41" s="73">
        <f t="shared" si="2"/>
        <v>45957.36</v>
      </c>
      <c r="D41" t="str">
        <f t="shared" si="3"/>
        <v>BV</v>
      </c>
      <c r="E41">
        <f>VLOOKUP(C41,'A (old)'!C$21:E$935,3,FALSE)</f>
        <v>643.50317308688886</v>
      </c>
      <c r="G41">
        <v>276</v>
      </c>
      <c r="H41">
        <v>3.1600000000000003E-2</v>
      </c>
      <c r="I41">
        <v>45957.36</v>
      </c>
      <c r="J41" t="s">
        <v>249</v>
      </c>
      <c r="K41" t="s">
        <v>1320</v>
      </c>
      <c r="L41" t="s">
        <v>1318</v>
      </c>
      <c r="N41" t="s">
        <v>1319</v>
      </c>
    </row>
    <row r="42" spans="1:15" x14ac:dyDescent="0.2">
      <c r="A42" s="73" t="str">
        <f t="shared" si="0"/>
        <v>Gueduer N</v>
      </c>
      <c r="B42" s="2" t="str">
        <f t="shared" si="1"/>
        <v>I</v>
      </c>
      <c r="C42" s="73">
        <f t="shared" si="2"/>
        <v>46000.335800000001</v>
      </c>
      <c r="D42" t="str">
        <f t="shared" si="3"/>
        <v>BV</v>
      </c>
      <c r="E42">
        <f>VLOOKUP(C42,'A (old)'!C$21:E$935,3,FALSE)</f>
        <v>681.00137128728829</v>
      </c>
      <c r="G42">
        <v>314</v>
      </c>
      <c r="H42">
        <v>2.9399999999999999E-2</v>
      </c>
      <c r="I42">
        <v>46000.335800000001</v>
      </c>
      <c r="J42" t="s">
        <v>1291</v>
      </c>
      <c r="K42" t="s">
        <v>1320</v>
      </c>
      <c r="L42" t="s">
        <v>114</v>
      </c>
      <c r="N42" t="s">
        <v>1321</v>
      </c>
    </row>
    <row r="43" spans="1:15" x14ac:dyDescent="0.2">
      <c r="A43" s="73" t="str">
        <f t="shared" si="0"/>
        <v>Gueduer N</v>
      </c>
      <c r="B43" s="2" t="str">
        <f t="shared" si="1"/>
        <v>I</v>
      </c>
      <c r="C43" s="73">
        <f t="shared" si="2"/>
        <v>46298.315499999997</v>
      </c>
      <c r="D43" t="str">
        <f t="shared" si="3"/>
        <v>BV</v>
      </c>
      <c r="E43">
        <f>VLOOKUP(C43,'A (old)'!C$21:E$935,3,FALSE)</f>
        <v>941.00122819036744</v>
      </c>
      <c r="G43">
        <v>574</v>
      </c>
      <c r="H43">
        <v>2.8000000000000001E-2</v>
      </c>
      <c r="I43">
        <v>46298.315499999997</v>
      </c>
      <c r="J43" t="s">
        <v>1291</v>
      </c>
      <c r="K43" t="s">
        <v>1320</v>
      </c>
      <c r="L43" t="s">
        <v>114</v>
      </c>
      <c r="N43" t="s">
        <v>1322</v>
      </c>
    </row>
    <row r="44" spans="1:15" x14ac:dyDescent="0.2">
      <c r="A44" s="73" t="str">
        <f t="shared" si="0"/>
        <v>Gueduer N</v>
      </c>
      <c r="B44" s="2" t="str">
        <f t="shared" si="1"/>
        <v>I</v>
      </c>
      <c r="C44" s="73">
        <f t="shared" si="2"/>
        <v>46315.506200000003</v>
      </c>
      <c r="D44" t="str">
        <f t="shared" si="3"/>
        <v>BV</v>
      </c>
      <c r="E44">
        <f>VLOOKUP(C44,'A (old)'!C$21:E$935,3,FALSE)</f>
        <v>956.00083903656105</v>
      </c>
      <c r="G44">
        <v>589</v>
      </c>
      <c r="H44">
        <v>2.75E-2</v>
      </c>
      <c r="I44">
        <v>46315.506200000003</v>
      </c>
      <c r="J44" t="s">
        <v>1291</v>
      </c>
      <c r="K44" t="s">
        <v>1320</v>
      </c>
      <c r="L44" t="s">
        <v>114</v>
      </c>
      <c r="N44" t="s">
        <v>1321</v>
      </c>
    </row>
    <row r="45" spans="1:15" x14ac:dyDescent="0.2">
      <c r="A45" s="73" t="str">
        <f t="shared" si="0"/>
        <v>Gueduer N</v>
      </c>
      <c r="B45" s="2" t="str">
        <f t="shared" si="1"/>
        <v>II</v>
      </c>
      <c r="C45" s="73">
        <f t="shared" si="2"/>
        <v>46334.419000000002</v>
      </c>
      <c r="D45" t="str">
        <f t="shared" si="3"/>
        <v>BV</v>
      </c>
      <c r="E45">
        <f>VLOOKUP(C45,'A (old)'!C$21:E$935,3,FALSE)</f>
        <v>972.50305477017025</v>
      </c>
      <c r="G45">
        <v>605</v>
      </c>
      <c r="H45">
        <v>0.03</v>
      </c>
      <c r="I45">
        <v>46334.419000000002</v>
      </c>
      <c r="J45" t="s">
        <v>249</v>
      </c>
      <c r="K45" t="s">
        <v>1320</v>
      </c>
      <c r="L45" t="s">
        <v>114</v>
      </c>
      <c r="N45" t="s">
        <v>1321</v>
      </c>
    </row>
    <row r="46" spans="1:15" x14ac:dyDescent="0.2">
      <c r="A46" s="73" t="str">
        <f t="shared" si="0"/>
        <v>Mavrofridis G</v>
      </c>
      <c r="B46" s="2" t="str">
        <f t="shared" si="1"/>
        <v>I</v>
      </c>
      <c r="C46" s="73">
        <f t="shared" si="2"/>
        <v>47083.341999999997</v>
      </c>
      <c r="D46" t="str">
        <f t="shared" si="3"/>
        <v>vis</v>
      </c>
      <c r="E46">
        <f>VLOOKUP(C46,'A (old)'!C$21:E$935,3,FALSE)</f>
        <v>1625.969961513905</v>
      </c>
      <c r="G46">
        <v>1259</v>
      </c>
      <c r="H46">
        <v>-1.0999999999999999E-2</v>
      </c>
      <c r="I46">
        <v>47083.341999999997</v>
      </c>
      <c r="J46" t="s">
        <v>1291</v>
      </c>
      <c r="K46" t="s">
        <v>82</v>
      </c>
      <c r="L46" t="s">
        <v>1323</v>
      </c>
      <c r="N46" t="s">
        <v>1324</v>
      </c>
    </row>
    <row r="47" spans="1:15" x14ac:dyDescent="0.2">
      <c r="A47" s="73" t="str">
        <f t="shared" si="0"/>
        <v>Mavrofridis G</v>
      </c>
      <c r="B47" s="2" t="str">
        <f t="shared" si="1"/>
        <v>I</v>
      </c>
      <c r="C47" s="73">
        <f t="shared" si="2"/>
        <v>47091.38</v>
      </c>
      <c r="D47" t="str">
        <f t="shared" si="3"/>
        <v>vis</v>
      </c>
      <c r="E47">
        <f>VLOOKUP(C47,'A (old)'!C$21:E$935,3,FALSE)</f>
        <v>1632.9834555532207</v>
      </c>
      <c r="G47">
        <v>1266</v>
      </c>
      <c r="H47">
        <v>4.4999999999999997E-3</v>
      </c>
      <c r="I47">
        <v>47091.38</v>
      </c>
      <c r="J47" t="s">
        <v>1291</v>
      </c>
      <c r="K47" t="s">
        <v>82</v>
      </c>
      <c r="L47" t="s">
        <v>1323</v>
      </c>
      <c r="N47" t="s">
        <v>1324</v>
      </c>
    </row>
    <row r="48" spans="1:15" x14ac:dyDescent="0.2">
      <c r="A48" s="73" t="str">
        <f t="shared" si="0"/>
        <v>Mavrofridis G</v>
      </c>
      <c r="B48" s="2" t="str">
        <f t="shared" si="1"/>
        <v>I</v>
      </c>
      <c r="C48" s="73">
        <f t="shared" si="2"/>
        <v>47114.277000000002</v>
      </c>
      <c r="D48" t="str">
        <f t="shared" si="3"/>
        <v>vis</v>
      </c>
      <c r="E48">
        <f>VLOOKUP(C48,'A (old)'!C$21:E$935,3,FALSE)</f>
        <v>1652.9620538386444</v>
      </c>
      <c r="G48">
        <v>1286</v>
      </c>
      <c r="H48">
        <v>-2.0199999999999999E-2</v>
      </c>
      <c r="I48">
        <v>47114.277000000002</v>
      </c>
      <c r="J48" t="s">
        <v>1291</v>
      </c>
      <c r="K48" t="s">
        <v>82</v>
      </c>
      <c r="L48" t="s">
        <v>1323</v>
      </c>
      <c r="N48" t="s">
        <v>1325</v>
      </c>
    </row>
    <row r="49" spans="1:15" x14ac:dyDescent="0.2">
      <c r="A49" s="73" t="str">
        <f t="shared" si="0"/>
        <v>Peter H</v>
      </c>
      <c r="B49" s="2" t="str">
        <f t="shared" si="1"/>
        <v>I</v>
      </c>
      <c r="C49" s="73">
        <f t="shared" si="2"/>
        <v>47412.319000000003</v>
      </c>
      <c r="D49" t="str">
        <f t="shared" si="3"/>
        <v>vis</v>
      </c>
      <c r="E49">
        <f>VLOOKUP(C49,'A (old)'!C$21:E$935,3,FALSE)</f>
        <v>1913.0162701195147</v>
      </c>
      <c r="G49">
        <v>1546</v>
      </c>
      <c r="H49">
        <v>4.0800000000000003E-2</v>
      </c>
      <c r="I49">
        <v>47412.319000000003</v>
      </c>
      <c r="J49" t="s">
        <v>1291</v>
      </c>
      <c r="K49" t="s">
        <v>82</v>
      </c>
      <c r="L49" t="s">
        <v>1300</v>
      </c>
      <c r="O49" t="s">
        <v>1326</v>
      </c>
    </row>
    <row r="50" spans="1:15" x14ac:dyDescent="0.2">
      <c r="A50" s="73" t="str">
        <f t="shared" si="0"/>
        <v>Paschke Anton</v>
      </c>
      <c r="B50" s="2" t="str">
        <f t="shared" si="1"/>
        <v>I</v>
      </c>
      <c r="C50" s="73">
        <f t="shared" si="2"/>
        <v>47483.385000000002</v>
      </c>
      <c r="D50" t="str">
        <f t="shared" si="3"/>
        <v>vis</v>
      </c>
      <c r="E50">
        <f>VLOOKUP(C50,'A (old)'!C$21:E$935,3,FALSE)</f>
        <v>1975.0243526522315</v>
      </c>
      <c r="G50">
        <v>1608</v>
      </c>
      <c r="H50">
        <v>4.9799999999999997E-2</v>
      </c>
      <c r="I50">
        <v>47483.385000000002</v>
      </c>
      <c r="J50" t="s">
        <v>1291</v>
      </c>
      <c r="K50" t="s">
        <v>82</v>
      </c>
      <c r="L50" t="s">
        <v>185</v>
      </c>
      <c r="N50" t="s">
        <v>1327</v>
      </c>
    </row>
    <row r="51" spans="1:15" x14ac:dyDescent="0.2">
      <c r="A51" s="73" t="str">
        <f t="shared" si="0"/>
        <v>Peter H</v>
      </c>
      <c r="B51" s="2" t="str">
        <f t="shared" si="1"/>
        <v>I</v>
      </c>
      <c r="C51" s="73">
        <f t="shared" si="2"/>
        <v>47859.273000000001</v>
      </c>
      <c r="D51" t="str">
        <f t="shared" si="3"/>
        <v>vis</v>
      </c>
      <c r="E51">
        <f>VLOOKUP(C51,'A (old)'!C$21:E$935,3,FALSE)</f>
        <v>2303.0024874432443</v>
      </c>
      <c r="G51">
        <v>1936</v>
      </c>
      <c r="H51">
        <v>2.3199999999999998E-2</v>
      </c>
      <c r="I51">
        <v>47859.273000000001</v>
      </c>
      <c r="J51" t="s">
        <v>1291</v>
      </c>
      <c r="K51" t="s">
        <v>82</v>
      </c>
      <c r="L51" t="s">
        <v>1300</v>
      </c>
      <c r="O51" t="s">
        <v>1328</v>
      </c>
    </row>
    <row r="52" spans="1:15" x14ac:dyDescent="0.2">
      <c r="A52" s="73" t="str">
        <f t="shared" si="0"/>
        <v>Marek T</v>
      </c>
      <c r="B52" s="2" t="str">
        <f t="shared" si="1"/>
        <v>I</v>
      </c>
      <c r="C52" s="73">
        <f t="shared" si="2"/>
        <v>48088.482000000004</v>
      </c>
      <c r="D52" t="str">
        <f t="shared" si="3"/>
        <v>vis</v>
      </c>
      <c r="E52">
        <f>VLOOKUP(C52,'A (old)'!C$21:E$935,3,FALSE)</f>
        <v>2502.997007878359</v>
      </c>
      <c r="G52">
        <v>2136</v>
      </c>
      <c r="H52">
        <v>1.6E-2</v>
      </c>
      <c r="I52">
        <v>48088.482000000004</v>
      </c>
      <c r="J52" t="s">
        <v>1291</v>
      </c>
      <c r="K52" t="s">
        <v>82</v>
      </c>
      <c r="L52" t="s">
        <v>1329</v>
      </c>
      <c r="O52" t="s">
        <v>1330</v>
      </c>
    </row>
    <row r="53" spans="1:15" x14ac:dyDescent="0.2">
      <c r="A53" s="73" t="str">
        <f t="shared" si="0"/>
        <v>Sirotek M</v>
      </c>
      <c r="B53" s="2" t="str">
        <f t="shared" si="1"/>
        <v>I</v>
      </c>
      <c r="C53" s="73">
        <f t="shared" si="2"/>
        <v>48127.436999999998</v>
      </c>
      <c r="D53" t="str">
        <f t="shared" si="3"/>
        <v>vis</v>
      </c>
      <c r="E53">
        <f>VLOOKUP(C53,'A (old)'!C$21:E$935,3,FALSE)</f>
        <v>2536.9868884831726</v>
      </c>
      <c r="G53">
        <v>2170</v>
      </c>
      <c r="H53">
        <v>4.1999999999999997E-3</v>
      </c>
      <c r="I53">
        <v>48127.436999999998</v>
      </c>
      <c r="J53" t="s">
        <v>1291</v>
      </c>
      <c r="K53" t="s">
        <v>82</v>
      </c>
      <c r="L53" t="s">
        <v>1331</v>
      </c>
      <c r="N53" t="s">
        <v>1330</v>
      </c>
    </row>
    <row r="54" spans="1:15" x14ac:dyDescent="0.2">
      <c r="A54" s="73" t="str">
        <f t="shared" si="0"/>
        <v>Lubena L</v>
      </c>
      <c r="B54" s="2" t="str">
        <f t="shared" si="1"/>
        <v>I</v>
      </c>
      <c r="C54" s="73">
        <f t="shared" si="2"/>
        <v>48127.44</v>
      </c>
      <c r="D54" t="str">
        <f t="shared" si="3"/>
        <v>vis</v>
      </c>
      <c r="E54">
        <f>VLOOKUP(C54,'A (old)'!C$21:E$935,3,FALSE)</f>
        <v>2536.989506109715</v>
      </c>
      <c r="G54">
        <v>2170</v>
      </c>
      <c r="H54">
        <v>7.1999999999999998E-3</v>
      </c>
      <c r="I54">
        <v>48127.44</v>
      </c>
      <c r="J54" t="s">
        <v>1291</v>
      </c>
      <c r="K54" t="s">
        <v>82</v>
      </c>
      <c r="L54" t="s">
        <v>1332</v>
      </c>
      <c r="N54" t="s">
        <v>1330</v>
      </c>
    </row>
    <row r="55" spans="1:15" x14ac:dyDescent="0.2">
      <c r="A55" s="73" t="str">
        <f t="shared" si="0"/>
        <v>Turecky P</v>
      </c>
      <c r="B55" s="2" t="str">
        <f t="shared" si="1"/>
        <v>I</v>
      </c>
      <c r="C55" s="73">
        <f t="shared" si="2"/>
        <v>48127.440999999999</v>
      </c>
      <c r="D55" t="str">
        <f t="shared" si="3"/>
        <v>vis</v>
      </c>
      <c r="E55">
        <f>VLOOKUP(C55,'A (old)'!C$21:E$935,3,FALSE)</f>
        <v>2536.9903786518917</v>
      </c>
      <c r="G55">
        <v>2170</v>
      </c>
      <c r="H55">
        <v>8.2000000000000007E-3</v>
      </c>
      <c r="I55">
        <v>48127.440999999999</v>
      </c>
      <c r="J55" t="s">
        <v>1291</v>
      </c>
      <c r="K55" t="s">
        <v>82</v>
      </c>
      <c r="L55" t="s">
        <v>1333</v>
      </c>
      <c r="N55" t="s">
        <v>1330</v>
      </c>
    </row>
    <row r="56" spans="1:15" x14ac:dyDescent="0.2">
      <c r="A56" s="73" t="str">
        <f t="shared" si="0"/>
        <v>Tichy Mar</v>
      </c>
      <c r="B56" s="2" t="str">
        <f t="shared" si="1"/>
        <v>I</v>
      </c>
      <c r="C56" s="73">
        <f t="shared" si="2"/>
        <v>48127.449000000001</v>
      </c>
      <c r="D56" t="str">
        <f t="shared" si="3"/>
        <v>vis</v>
      </c>
      <c r="E56">
        <f>VLOOKUP(C56,'A (old)'!C$21:E$935,3,FALSE)</f>
        <v>2536.9973589893293</v>
      </c>
      <c r="G56">
        <v>2170</v>
      </c>
      <c r="H56">
        <v>1.6199999999999999E-2</v>
      </c>
      <c r="I56">
        <v>48127.449000000001</v>
      </c>
      <c r="J56" t="s">
        <v>1291</v>
      </c>
      <c r="K56" t="s">
        <v>82</v>
      </c>
      <c r="L56" t="s">
        <v>1334</v>
      </c>
      <c r="N56" t="s">
        <v>1330</v>
      </c>
    </row>
    <row r="57" spans="1:15" x14ac:dyDescent="0.2">
      <c r="A57" s="73" t="str">
        <f t="shared" si="0"/>
        <v>Gric V</v>
      </c>
      <c r="B57" s="2" t="str">
        <f t="shared" si="1"/>
        <v>I</v>
      </c>
      <c r="C57" s="73">
        <f t="shared" si="2"/>
        <v>48127.45</v>
      </c>
      <c r="D57" t="str">
        <f t="shared" si="3"/>
        <v>vis</v>
      </c>
      <c r="E57">
        <f>VLOOKUP(C57,'A (old)'!C$21:E$935,3,FALSE)</f>
        <v>2536.998231531506</v>
      </c>
      <c r="G57">
        <v>2170</v>
      </c>
      <c r="H57">
        <v>1.72E-2</v>
      </c>
      <c r="I57">
        <v>48127.45</v>
      </c>
      <c r="J57" t="s">
        <v>1291</v>
      </c>
      <c r="K57" t="s">
        <v>82</v>
      </c>
      <c r="L57" t="s">
        <v>1335</v>
      </c>
      <c r="O57" t="s">
        <v>1330</v>
      </c>
    </row>
    <row r="58" spans="1:15" x14ac:dyDescent="0.2">
      <c r="A58" s="73" t="str">
        <f t="shared" si="0"/>
        <v>Hajek P</v>
      </c>
      <c r="B58" s="2" t="str">
        <f t="shared" si="1"/>
        <v>I</v>
      </c>
      <c r="C58" s="73">
        <f t="shared" si="2"/>
        <v>48127.457000000002</v>
      </c>
      <c r="D58" t="str">
        <f t="shared" si="3"/>
        <v>vis</v>
      </c>
      <c r="E58">
        <f>VLOOKUP(C58,'A (old)'!C$21:E$935,3,FALSE)</f>
        <v>2537.0043393267674</v>
      </c>
      <c r="G58">
        <v>2170</v>
      </c>
      <c r="H58">
        <v>2.4199999999999999E-2</v>
      </c>
      <c r="I58">
        <v>48127.457000000002</v>
      </c>
      <c r="J58" t="s">
        <v>1291</v>
      </c>
      <c r="K58" t="s">
        <v>82</v>
      </c>
      <c r="L58" t="s">
        <v>1336</v>
      </c>
      <c r="O58" t="s">
        <v>1330</v>
      </c>
    </row>
    <row r="59" spans="1:15" x14ac:dyDescent="0.2">
      <c r="A59" s="73" t="str">
        <f t="shared" si="0"/>
        <v>Hornoch K</v>
      </c>
      <c r="B59" s="2" t="str">
        <f t="shared" si="1"/>
        <v>I</v>
      </c>
      <c r="C59" s="73">
        <f t="shared" si="2"/>
        <v>48127.462</v>
      </c>
      <c r="D59" t="str">
        <f t="shared" si="3"/>
        <v>vis</v>
      </c>
      <c r="E59">
        <f>VLOOKUP(C59,'A (old)'!C$21:E$935,3,FALSE)</f>
        <v>2537.0087020376627</v>
      </c>
      <c r="G59">
        <v>2170</v>
      </c>
      <c r="H59">
        <v>2.92E-2</v>
      </c>
      <c r="I59">
        <v>48127.462</v>
      </c>
      <c r="J59" t="s">
        <v>1291</v>
      </c>
      <c r="K59" t="s">
        <v>82</v>
      </c>
      <c r="L59" t="s">
        <v>1337</v>
      </c>
      <c r="N59" t="s">
        <v>1330</v>
      </c>
    </row>
    <row r="60" spans="1:15" x14ac:dyDescent="0.2">
      <c r="A60" s="73" t="str">
        <f t="shared" si="0"/>
        <v>Marek T</v>
      </c>
      <c r="B60" s="2" t="str">
        <f t="shared" si="1"/>
        <v>I</v>
      </c>
      <c r="C60" s="73">
        <f t="shared" si="2"/>
        <v>48480.434999999998</v>
      </c>
      <c r="D60" t="str">
        <f t="shared" si="3"/>
        <v>vis</v>
      </c>
      <c r="E60">
        <f>VLOOKUP(C60,'A (old)'!C$21:E$935,3,FALSE)</f>
        <v>2844.9925327840233</v>
      </c>
      <c r="G60">
        <v>2478</v>
      </c>
      <c r="H60">
        <v>9.2999999999999992E-3</v>
      </c>
      <c r="I60">
        <v>48480.434999999998</v>
      </c>
      <c r="J60" t="s">
        <v>1291</v>
      </c>
      <c r="K60" t="s">
        <v>82</v>
      </c>
      <c r="L60" t="s">
        <v>1329</v>
      </c>
      <c r="O60" t="s">
        <v>1330</v>
      </c>
    </row>
    <row r="61" spans="1:15" x14ac:dyDescent="0.2">
      <c r="A61" s="73" t="str">
        <f t="shared" si="0"/>
        <v>Vetrovcova M</v>
      </c>
      <c r="B61" s="2" t="str">
        <f t="shared" si="1"/>
        <v>I</v>
      </c>
      <c r="C61" s="73">
        <f t="shared" si="2"/>
        <v>48535.421000000002</v>
      </c>
      <c r="D61" t="str">
        <f t="shared" si="3"/>
        <v>vis</v>
      </c>
      <c r="E61">
        <f>VLOOKUP(C61,'A (old)'!C$21:E$935,3,FALSE)</f>
        <v>2892.9701370693961</v>
      </c>
      <c r="G61">
        <v>2526</v>
      </c>
      <c r="H61">
        <v>-1.66E-2</v>
      </c>
      <c r="I61">
        <v>48535.421000000002</v>
      </c>
      <c r="J61" t="s">
        <v>1291</v>
      </c>
      <c r="K61" t="s">
        <v>82</v>
      </c>
      <c r="L61" t="s">
        <v>1338</v>
      </c>
      <c r="N61" t="s">
        <v>1330</v>
      </c>
    </row>
    <row r="62" spans="1:15" x14ac:dyDescent="0.2">
      <c r="A62" s="73" t="str">
        <f t="shared" si="0"/>
        <v>Polak J</v>
      </c>
      <c r="B62" s="2" t="str">
        <f t="shared" si="1"/>
        <v>I</v>
      </c>
      <c r="C62" s="73">
        <f t="shared" si="2"/>
        <v>48535.432999999997</v>
      </c>
      <c r="D62" t="str">
        <f t="shared" si="3"/>
        <v>vis</v>
      </c>
      <c r="E62">
        <f>VLOOKUP(C62,'A (old)'!C$21:E$935,3,FALSE)</f>
        <v>2892.9806075755464</v>
      </c>
      <c r="G62">
        <v>2526</v>
      </c>
      <c r="H62">
        <v>-4.5999999999999999E-3</v>
      </c>
      <c r="I62">
        <v>48535.432999999997</v>
      </c>
      <c r="J62" t="s">
        <v>1291</v>
      </c>
      <c r="K62" t="s">
        <v>82</v>
      </c>
      <c r="L62" t="s">
        <v>1339</v>
      </c>
      <c r="O62" t="s">
        <v>1330</v>
      </c>
    </row>
    <row r="63" spans="1:15" x14ac:dyDescent="0.2">
      <c r="A63" s="73" t="str">
        <f t="shared" si="0"/>
        <v>Blaettler Ernst</v>
      </c>
      <c r="B63" s="2" t="str">
        <f t="shared" si="1"/>
        <v>I</v>
      </c>
      <c r="C63" s="73">
        <f t="shared" si="2"/>
        <v>48620.251400000001</v>
      </c>
      <c r="D63" t="str">
        <f t="shared" si="3"/>
        <v>pe</v>
      </c>
      <c r="E63">
        <f>VLOOKUP(C63,'A (old)'!C$21:E$935,3,FALSE)</f>
        <v>2966.988239178469</v>
      </c>
      <c r="G63">
        <v>2600</v>
      </c>
      <c r="H63">
        <v>3.8E-3</v>
      </c>
      <c r="I63">
        <v>48620.251400000001</v>
      </c>
      <c r="J63" t="s">
        <v>1291</v>
      </c>
      <c r="K63" t="s">
        <v>115</v>
      </c>
      <c r="L63" t="s">
        <v>1340</v>
      </c>
      <c r="N63" t="s">
        <v>1341</v>
      </c>
    </row>
    <row r="64" spans="1:15" x14ac:dyDescent="0.2">
      <c r="A64" s="73" t="str">
        <f t="shared" si="0"/>
        <v>Stepan P</v>
      </c>
      <c r="B64" s="2" t="str">
        <f t="shared" si="1"/>
        <v>I</v>
      </c>
      <c r="C64" s="73">
        <f t="shared" si="2"/>
        <v>48833.432000000001</v>
      </c>
      <c r="D64" t="str">
        <f t="shared" si="3"/>
        <v>vis</v>
      </c>
      <c r="E64">
        <f>VLOOKUP(C64,'A (old)'!C$21:E$935,3,FALSE)</f>
        <v>3152.9973045426973</v>
      </c>
      <c r="G64">
        <v>2786</v>
      </c>
      <c r="H64">
        <v>1.3299999999999999E-2</v>
      </c>
      <c r="I64">
        <v>48833.432000000001</v>
      </c>
      <c r="J64" t="s">
        <v>1291</v>
      </c>
      <c r="K64" t="s">
        <v>82</v>
      </c>
      <c r="L64" t="s">
        <v>1342</v>
      </c>
      <c r="N64" t="s">
        <v>1330</v>
      </c>
    </row>
    <row r="65" spans="1:15" x14ac:dyDescent="0.2">
      <c r="A65" s="73" t="str">
        <f t="shared" si="0"/>
        <v>Peter H</v>
      </c>
      <c r="B65" s="2" t="str">
        <f t="shared" si="1"/>
        <v>I</v>
      </c>
      <c r="C65" s="73">
        <f t="shared" si="2"/>
        <v>48841.45</v>
      </c>
      <c r="D65" t="str">
        <f t="shared" si="3"/>
        <v>vis</v>
      </c>
      <c r="E65">
        <f>VLOOKUP(C65,'A (old)'!C$21:E$935,3,FALSE)</f>
        <v>3159.9933477384184</v>
      </c>
      <c r="G65">
        <v>2793</v>
      </c>
      <c r="H65">
        <v>8.8000000000000005E-3</v>
      </c>
      <c r="I65">
        <v>48841.45</v>
      </c>
      <c r="J65" t="s">
        <v>1291</v>
      </c>
      <c r="K65" t="s">
        <v>82</v>
      </c>
      <c r="L65" t="s">
        <v>1300</v>
      </c>
      <c r="O65" t="s">
        <v>1343</v>
      </c>
    </row>
    <row r="66" spans="1:15" x14ac:dyDescent="0.2">
      <c r="A66" s="73" t="str">
        <f t="shared" si="0"/>
        <v>Peter H</v>
      </c>
      <c r="B66" s="2" t="str">
        <f t="shared" si="1"/>
        <v>I</v>
      </c>
      <c r="C66" s="73">
        <f t="shared" si="2"/>
        <v>48872.394</v>
      </c>
      <c r="D66" t="str">
        <f t="shared" si="3"/>
        <v>vis</v>
      </c>
      <c r="E66">
        <f>VLOOKUP(C66,'A (old)'!C$21:E$935,3,FALSE)</f>
        <v>3186.9932929427723</v>
      </c>
      <c r="G66">
        <v>2820</v>
      </c>
      <c r="H66">
        <v>8.6E-3</v>
      </c>
      <c r="I66">
        <v>48872.394</v>
      </c>
      <c r="J66" t="s">
        <v>1291</v>
      </c>
      <c r="K66" t="s">
        <v>82</v>
      </c>
      <c r="L66" t="s">
        <v>1300</v>
      </c>
      <c r="O66" t="s">
        <v>1343</v>
      </c>
    </row>
    <row r="67" spans="1:15" x14ac:dyDescent="0.2">
      <c r="A67" s="73" t="str">
        <f t="shared" si="0"/>
        <v>Peter H</v>
      </c>
      <c r="B67" s="2" t="str">
        <f t="shared" si="1"/>
        <v>I</v>
      </c>
      <c r="C67" s="73">
        <f t="shared" si="2"/>
        <v>48934.273999999998</v>
      </c>
      <c r="D67" t="str">
        <f t="shared" si="3"/>
        <v>vis</v>
      </c>
      <c r="E67">
        <f>VLOOKUP(C67,'A (old)'!C$21:E$935,3,FALSE)</f>
        <v>3240.9862030140357</v>
      </c>
      <c r="G67">
        <v>2874</v>
      </c>
      <c r="H67">
        <v>2.0000000000000001E-4</v>
      </c>
      <c r="I67">
        <v>48934.273999999998</v>
      </c>
      <c r="J67" t="s">
        <v>1291</v>
      </c>
      <c r="K67" t="s">
        <v>82</v>
      </c>
      <c r="L67" t="s">
        <v>1300</v>
      </c>
      <c r="O67" t="s">
        <v>1343</v>
      </c>
    </row>
    <row r="68" spans="1:15" x14ac:dyDescent="0.2">
      <c r="A68" s="73" t="str">
        <f t="shared" si="0"/>
        <v>Adamek P</v>
      </c>
      <c r="B68" s="2" t="str">
        <f t="shared" si="1"/>
        <v>I</v>
      </c>
      <c r="C68" s="73">
        <f t="shared" si="2"/>
        <v>49218.498</v>
      </c>
      <c r="D68" t="str">
        <f t="shared" si="3"/>
        <v>vis</v>
      </c>
      <c r="E68">
        <f>VLOOKUP(C68,'A (old)'!C$21:E$935,3,FALSE)</f>
        <v>3488.983631457726</v>
      </c>
      <c r="G68">
        <v>3122</v>
      </c>
      <c r="H68">
        <v>-3.8999999999999998E-3</v>
      </c>
      <c r="I68">
        <v>49218.498</v>
      </c>
      <c r="J68" t="s">
        <v>1291</v>
      </c>
      <c r="K68" t="s">
        <v>82</v>
      </c>
      <c r="L68" t="s">
        <v>1344</v>
      </c>
      <c r="N68" t="s">
        <v>1330</v>
      </c>
    </row>
    <row r="69" spans="1:15" x14ac:dyDescent="0.2">
      <c r="A69" s="73" t="str">
        <f t="shared" si="0"/>
        <v>Sirucek I</v>
      </c>
      <c r="B69" s="2" t="str">
        <f t="shared" si="1"/>
        <v>I</v>
      </c>
      <c r="C69" s="73">
        <f t="shared" si="2"/>
        <v>49218.504999999997</v>
      </c>
      <c r="D69" t="str">
        <f t="shared" si="3"/>
        <v>vis</v>
      </c>
      <c r="E69">
        <f>VLOOKUP(C69,'A (old)'!C$21:E$935,3,FALSE)</f>
        <v>3488.9897392529811</v>
      </c>
      <c r="G69">
        <v>3122</v>
      </c>
      <c r="H69">
        <v>3.0999999999999999E-3</v>
      </c>
      <c r="I69">
        <v>49218.504999999997</v>
      </c>
      <c r="J69" t="s">
        <v>1291</v>
      </c>
      <c r="K69" t="s">
        <v>82</v>
      </c>
      <c r="L69" t="s">
        <v>1345</v>
      </c>
      <c r="N69" t="s">
        <v>1330</v>
      </c>
    </row>
    <row r="70" spans="1:15" x14ac:dyDescent="0.2">
      <c r="A70" s="73" t="str">
        <f t="shared" si="0"/>
        <v>Vrastak M</v>
      </c>
      <c r="B70" s="2" t="str">
        <f t="shared" si="1"/>
        <v>I</v>
      </c>
      <c r="C70" s="73">
        <f t="shared" si="2"/>
        <v>49218.512000000002</v>
      </c>
      <c r="D70" t="str">
        <f t="shared" si="3"/>
        <v>vis</v>
      </c>
      <c r="E70">
        <f>VLOOKUP(C70,'A (old)'!C$21:E$935,3,FALSE)</f>
        <v>3488.995847048242</v>
      </c>
      <c r="G70">
        <v>3122</v>
      </c>
      <c r="H70">
        <v>1.01E-2</v>
      </c>
      <c r="I70">
        <v>49218.512000000002</v>
      </c>
      <c r="J70" t="s">
        <v>1291</v>
      </c>
      <c r="K70" t="s">
        <v>82</v>
      </c>
      <c r="L70" t="s">
        <v>1346</v>
      </c>
      <c r="N70" t="s">
        <v>1330</v>
      </c>
    </row>
    <row r="71" spans="1:15" x14ac:dyDescent="0.2">
      <c r="A71" s="73" t="str">
        <f t="shared" si="0"/>
        <v>Brat Lubos</v>
      </c>
      <c r="B71" s="2" t="str">
        <f t="shared" si="1"/>
        <v>I</v>
      </c>
      <c r="C71" s="73">
        <f t="shared" si="2"/>
        <v>49555.461000000003</v>
      </c>
      <c r="D71" t="str">
        <f t="shared" si="3"/>
        <v>vis</v>
      </c>
      <c r="E71">
        <f>VLOOKUP(C71,'A (old)'!C$21:E$935,3,FALSE)</f>
        <v>3782.9980619093112</v>
      </c>
      <c r="G71">
        <v>3416</v>
      </c>
      <c r="H71">
        <v>1.1299999999999999E-2</v>
      </c>
      <c r="I71">
        <v>49555.461000000003</v>
      </c>
      <c r="J71" t="s">
        <v>1291</v>
      </c>
      <c r="K71" t="s">
        <v>82</v>
      </c>
      <c r="L71" t="s">
        <v>1347</v>
      </c>
      <c r="N71" t="s">
        <v>1330</v>
      </c>
    </row>
    <row r="72" spans="1:15" x14ac:dyDescent="0.2">
      <c r="A72" s="73" t="str">
        <f t="shared" si="0"/>
        <v>Sobotka P</v>
      </c>
      <c r="B72" s="2" t="str">
        <f t="shared" si="1"/>
        <v>I</v>
      </c>
      <c r="C72" s="73">
        <f t="shared" si="2"/>
        <v>49555.470999999998</v>
      </c>
      <c r="D72" t="str">
        <f t="shared" si="3"/>
        <v>vis</v>
      </c>
      <c r="E72">
        <f>VLOOKUP(C72,'A (old)'!C$21:E$935,3,FALSE)</f>
        <v>3783.0067873311023</v>
      </c>
      <c r="G72">
        <v>3416</v>
      </c>
      <c r="H72">
        <v>2.1299999999999999E-2</v>
      </c>
      <c r="I72">
        <v>49555.470999999998</v>
      </c>
      <c r="J72" t="s">
        <v>1291</v>
      </c>
      <c r="K72" t="s">
        <v>82</v>
      </c>
      <c r="L72" t="s">
        <v>1348</v>
      </c>
      <c r="N72" t="s">
        <v>1330</v>
      </c>
    </row>
    <row r="73" spans="1:15" x14ac:dyDescent="0.2">
      <c r="A73" s="73" t="str">
        <f t="shared" si="0"/>
        <v>Dahm Michael</v>
      </c>
      <c r="B73" s="2" t="str">
        <f t="shared" si="1"/>
        <v>I</v>
      </c>
      <c r="C73" s="73">
        <f t="shared" si="2"/>
        <v>49571.491000000002</v>
      </c>
      <c r="D73" t="str">
        <f t="shared" si="3"/>
        <v>vis</v>
      </c>
      <c r="E73">
        <f>VLOOKUP(C73,'A (old)'!C$21:E$935,3,FALSE)</f>
        <v>3796.9849130476809</v>
      </c>
      <c r="G73">
        <v>3430</v>
      </c>
      <c r="H73">
        <v>-3.8E-3</v>
      </c>
      <c r="I73">
        <v>49571.491000000002</v>
      </c>
      <c r="J73" t="s">
        <v>1291</v>
      </c>
      <c r="K73" t="s">
        <v>82</v>
      </c>
      <c r="L73" t="s">
        <v>1349</v>
      </c>
      <c r="N73" t="s">
        <v>1350</v>
      </c>
    </row>
    <row r="74" spans="1:15" x14ac:dyDescent="0.2">
      <c r="A74" s="73" t="str">
        <f t="shared" si="0"/>
        <v>Molik Petr</v>
      </c>
      <c r="B74" s="2" t="str">
        <f t="shared" si="1"/>
        <v>I</v>
      </c>
      <c r="C74" s="73">
        <f t="shared" si="2"/>
        <v>49618.497000000003</v>
      </c>
      <c r="D74" t="str">
        <f t="shared" si="3"/>
        <v>vis</v>
      </c>
      <c r="E74">
        <f>VLOOKUP(C74,'A (old)'!C$21:E$935,3,FALSE)</f>
        <v>3837.9996307401502</v>
      </c>
      <c r="G74">
        <v>3471</v>
      </c>
      <c r="H74">
        <v>1.2800000000000001E-2</v>
      </c>
      <c r="I74">
        <v>49618.497000000003</v>
      </c>
      <c r="J74" t="s">
        <v>1291</v>
      </c>
      <c r="K74" t="s">
        <v>82</v>
      </c>
      <c r="L74" t="s">
        <v>1351</v>
      </c>
      <c r="N74" t="s">
        <v>1352</v>
      </c>
    </row>
    <row r="75" spans="1:15" x14ac:dyDescent="0.2">
      <c r="A75" s="73" t="str">
        <f t="shared" ref="A75:A138" si="4">L75</f>
        <v>Molik Petr</v>
      </c>
      <c r="B75" s="2" t="str">
        <f t="shared" ref="B75:B138" si="5">IF(J75="s","II","I")</f>
        <v>I</v>
      </c>
      <c r="C75" s="73">
        <f t="shared" ref="C75:C138" si="6">I75</f>
        <v>49625.368999999999</v>
      </c>
      <c r="D75" t="str">
        <f t="shared" ref="D75:D138" si="7">K75</f>
        <v>vis</v>
      </c>
      <c r="E75">
        <f>VLOOKUP(C75,'A (old)'!C$21:E$935,3,FALSE)</f>
        <v>3843.9957405980931</v>
      </c>
      <c r="G75">
        <v>3477</v>
      </c>
      <c r="H75">
        <v>8.3999999999999995E-3</v>
      </c>
      <c r="I75">
        <v>49625.368999999999</v>
      </c>
      <c r="J75" t="s">
        <v>1291</v>
      </c>
      <c r="K75" t="s">
        <v>82</v>
      </c>
      <c r="L75" t="s">
        <v>1351</v>
      </c>
      <c r="N75" t="s">
        <v>1352</v>
      </c>
    </row>
    <row r="76" spans="1:15" x14ac:dyDescent="0.2">
      <c r="A76" s="73" t="str">
        <f t="shared" si="4"/>
        <v>Molik Petr</v>
      </c>
      <c r="B76" s="2" t="str">
        <f t="shared" si="5"/>
        <v>I</v>
      </c>
      <c r="C76" s="73">
        <f t="shared" si="6"/>
        <v>49679.23</v>
      </c>
      <c r="D76" t="str">
        <f t="shared" si="7"/>
        <v>vis</v>
      </c>
      <c r="E76">
        <f>VLOOKUP(C76,'A (old)'!C$21:E$935,3,FALSE)</f>
        <v>3890.9917349314592</v>
      </c>
      <c r="G76">
        <v>3524</v>
      </c>
      <c r="H76">
        <v>3.5999999999999999E-3</v>
      </c>
      <c r="I76">
        <v>49679.23</v>
      </c>
      <c r="J76" t="s">
        <v>1291</v>
      </c>
      <c r="K76" t="s">
        <v>82</v>
      </c>
      <c r="L76" t="s">
        <v>1351</v>
      </c>
      <c r="N76" t="s">
        <v>1352</v>
      </c>
    </row>
    <row r="77" spans="1:15" x14ac:dyDescent="0.2">
      <c r="A77" s="73" t="str">
        <f t="shared" si="4"/>
        <v>Molik Petr</v>
      </c>
      <c r="B77" s="2" t="str">
        <f t="shared" si="5"/>
        <v>I</v>
      </c>
      <c r="C77" s="73">
        <f t="shared" si="6"/>
        <v>49932.514000000003</v>
      </c>
      <c r="D77" t="str">
        <f t="shared" si="7"/>
        <v>vis</v>
      </c>
      <c r="E77">
        <f>VLOOKUP(C77,'A (old)'!C$21:E$935,3,FALSE)</f>
        <v>4111.9927083395141</v>
      </c>
      <c r="G77">
        <v>3745</v>
      </c>
      <c r="H77">
        <v>3.7000000000000002E-3</v>
      </c>
      <c r="I77">
        <v>49932.514000000003</v>
      </c>
      <c r="J77" t="s">
        <v>1291</v>
      </c>
      <c r="K77" t="s">
        <v>82</v>
      </c>
      <c r="L77" t="s">
        <v>1351</v>
      </c>
      <c r="N77" t="s">
        <v>1352</v>
      </c>
    </row>
    <row r="78" spans="1:15" x14ac:dyDescent="0.2">
      <c r="A78" s="73" t="str">
        <f t="shared" si="4"/>
        <v>Molik Petr</v>
      </c>
      <c r="B78" s="2" t="str">
        <f t="shared" si="5"/>
        <v>I</v>
      </c>
      <c r="C78" s="73">
        <f t="shared" si="6"/>
        <v>49978.356</v>
      </c>
      <c r="D78" t="str">
        <f t="shared" si="7"/>
        <v>vis</v>
      </c>
      <c r="E78">
        <f>VLOOKUP(C78,'A (old)'!C$21:E$935,3,FALSE)</f>
        <v>4151.9917869349702</v>
      </c>
      <c r="G78">
        <v>3785</v>
      </c>
      <c r="H78">
        <v>2.3999999999999998E-3</v>
      </c>
      <c r="I78">
        <v>49978.356</v>
      </c>
      <c r="J78" t="s">
        <v>1291</v>
      </c>
      <c r="K78" t="s">
        <v>82</v>
      </c>
      <c r="L78" t="s">
        <v>1351</v>
      </c>
      <c r="N78" t="s">
        <v>1352</v>
      </c>
    </row>
    <row r="79" spans="1:15" x14ac:dyDescent="0.2">
      <c r="A79" s="73" t="str">
        <f t="shared" si="4"/>
        <v>Gensler Jan</v>
      </c>
      <c r="B79" s="2" t="str">
        <f t="shared" si="5"/>
        <v>I</v>
      </c>
      <c r="C79" s="73">
        <f t="shared" si="6"/>
        <v>49978.36</v>
      </c>
      <c r="D79" t="str">
        <f t="shared" si="7"/>
        <v>vis</v>
      </c>
      <c r="E79">
        <f>VLOOKUP(C79,'A (old)'!C$21:E$935,3,FALSE)</f>
        <v>4151.9952771036887</v>
      </c>
      <c r="G79">
        <v>3785</v>
      </c>
      <c r="H79">
        <v>6.4000000000000003E-3</v>
      </c>
      <c r="I79">
        <v>49978.36</v>
      </c>
      <c r="J79" t="s">
        <v>1291</v>
      </c>
      <c r="K79" t="s">
        <v>82</v>
      </c>
      <c r="L79" t="s">
        <v>1353</v>
      </c>
      <c r="N79" t="s">
        <v>1354</v>
      </c>
    </row>
    <row r="80" spans="1:15" x14ac:dyDescent="0.2">
      <c r="A80" s="73" t="str">
        <f t="shared" si="4"/>
        <v>Molik Petr</v>
      </c>
      <c r="B80" s="2" t="str">
        <f t="shared" si="5"/>
        <v>I</v>
      </c>
      <c r="C80" s="73">
        <f t="shared" si="6"/>
        <v>50017.328999999998</v>
      </c>
      <c r="D80" t="str">
        <f t="shared" si="7"/>
        <v>vis</v>
      </c>
      <c r="E80">
        <f>VLOOKUP(C80,'A (old)'!C$21:E$935,3,FALSE)</f>
        <v>4185.9973732990184</v>
      </c>
      <c r="G80">
        <v>3819</v>
      </c>
      <c r="H80">
        <v>8.6999999999999994E-3</v>
      </c>
      <c r="I80">
        <v>50017.328999999998</v>
      </c>
      <c r="J80" t="s">
        <v>1291</v>
      </c>
      <c r="K80" t="s">
        <v>82</v>
      </c>
      <c r="L80" t="s">
        <v>1351</v>
      </c>
      <c r="N80" t="s">
        <v>1352</v>
      </c>
    </row>
    <row r="81" spans="1:15" x14ac:dyDescent="0.2">
      <c r="A81" s="73" t="str">
        <f t="shared" si="4"/>
        <v>Meyer R</v>
      </c>
      <c r="B81" s="2" t="str">
        <f t="shared" si="5"/>
        <v>I</v>
      </c>
      <c r="C81" s="73">
        <f t="shared" si="6"/>
        <v>50700.392999999996</v>
      </c>
      <c r="D81" t="str">
        <f t="shared" si="7"/>
        <v>vis</v>
      </c>
      <c r="E81">
        <f>VLOOKUP(C81,'A (old)'!C$21:E$935,3,FALSE)</f>
        <v>4781.9995246390154</v>
      </c>
      <c r="G81">
        <v>4415</v>
      </c>
      <c r="H81">
        <v>8.3999999999999995E-3</v>
      </c>
      <c r="I81">
        <v>50700.392999999996</v>
      </c>
      <c r="J81" t="s">
        <v>1291</v>
      </c>
      <c r="K81" t="s">
        <v>82</v>
      </c>
      <c r="L81" t="s">
        <v>1355</v>
      </c>
      <c r="O81" t="s">
        <v>1356</v>
      </c>
    </row>
    <row r="82" spans="1:15" x14ac:dyDescent="0.2">
      <c r="A82" s="73" t="str">
        <f t="shared" si="4"/>
        <v>Kleikamp Wilhelm</v>
      </c>
      <c r="B82" s="2" t="str">
        <f t="shared" si="5"/>
        <v>I</v>
      </c>
      <c r="C82" s="73">
        <f t="shared" si="6"/>
        <v>50716.441800000001</v>
      </c>
      <c r="D82" t="str">
        <f t="shared" si="7"/>
        <v>ccd</v>
      </c>
      <c r="E82">
        <f>VLOOKUP(C82,'A (old)'!C$21:E$935,3,FALSE)</f>
        <v>4796.0027795703654</v>
      </c>
      <c r="G82">
        <v>4429</v>
      </c>
      <c r="H82">
        <v>1.21E-2</v>
      </c>
      <c r="I82">
        <v>50716.441800000001</v>
      </c>
      <c r="J82" t="s">
        <v>1291</v>
      </c>
      <c r="K82" t="s">
        <v>186</v>
      </c>
      <c r="L82" t="s">
        <v>1357</v>
      </c>
      <c r="M82" t="s">
        <v>1358</v>
      </c>
    </row>
    <row r="83" spans="1:15" x14ac:dyDescent="0.2">
      <c r="A83" s="73" t="str">
        <f t="shared" si="4"/>
        <v>Kleikamp Wilhelm</v>
      </c>
      <c r="B83" s="2" t="str">
        <f t="shared" si="5"/>
        <v>I</v>
      </c>
      <c r="C83" s="73">
        <f t="shared" si="6"/>
        <v>51077.457999999999</v>
      </c>
      <c r="D83" t="str">
        <f t="shared" si="7"/>
        <v>ccd</v>
      </c>
      <c r="E83">
        <f>VLOOKUP(C83,'A (old)'!C$21:E$935,3,FALSE)</f>
        <v>5111.004641575375</v>
      </c>
      <c r="G83">
        <v>4744</v>
      </c>
      <c r="H83">
        <v>1.2699999999999999E-2</v>
      </c>
      <c r="I83">
        <v>51077.457999999999</v>
      </c>
      <c r="J83" t="s">
        <v>1291</v>
      </c>
      <c r="K83" t="s">
        <v>186</v>
      </c>
      <c r="L83" t="s">
        <v>1357</v>
      </c>
      <c r="M83" t="s">
        <v>1359</v>
      </c>
    </row>
    <row r="84" spans="1:15" x14ac:dyDescent="0.2">
      <c r="A84" s="73" t="str">
        <f t="shared" si="4"/>
        <v>Maintz Gisela</v>
      </c>
      <c r="B84" s="2" t="str">
        <f t="shared" si="5"/>
        <v>I</v>
      </c>
      <c r="C84" s="73">
        <f t="shared" si="6"/>
        <v>51469.417999999998</v>
      </c>
      <c r="D84" t="str">
        <f t="shared" si="7"/>
        <v>ccd</v>
      </c>
      <c r="E84">
        <f>VLOOKUP(C84,'A (old)'!C$21:E$935,3,FALSE)</f>
        <v>5453.0062742763002</v>
      </c>
      <c r="G84">
        <v>5086</v>
      </c>
      <c r="H84">
        <v>1.2999999999999999E-2</v>
      </c>
      <c r="I84">
        <v>51469.417999999998</v>
      </c>
      <c r="J84" t="s">
        <v>1291</v>
      </c>
      <c r="K84" t="s">
        <v>186</v>
      </c>
      <c r="L84" t="s">
        <v>1360</v>
      </c>
      <c r="N84" t="s">
        <v>1361</v>
      </c>
    </row>
    <row r="85" spans="1:15" x14ac:dyDescent="0.2">
      <c r="A85" s="73" t="str">
        <f t="shared" si="4"/>
        <v>Maintz Gisela</v>
      </c>
      <c r="B85" s="2" t="str">
        <f t="shared" si="5"/>
        <v>I</v>
      </c>
      <c r="C85" s="73">
        <f t="shared" si="6"/>
        <v>52276.263099999996</v>
      </c>
      <c r="D85" t="e">
        <f t="shared" si="7"/>
        <v>#NAME?</v>
      </c>
      <c r="E85">
        <f>VLOOKUP(C85,'A (old)'!C$21:E$935,3,FALSE)</f>
        <v>6157.0126563988179</v>
      </c>
      <c r="G85">
        <v>5790</v>
      </c>
      <c r="H85">
        <v>1.7100000000000001E-2</v>
      </c>
      <c r="I85">
        <v>52276.263099999996</v>
      </c>
      <c r="J85" t="s">
        <v>1291</v>
      </c>
      <c r="K85" t="e">
        <f>-#NAME?</f>
        <v>#NAME?</v>
      </c>
      <c r="L85" t="s">
        <v>1360</v>
      </c>
      <c r="N85" t="s">
        <v>1362</v>
      </c>
    </row>
    <row r="86" spans="1:15" x14ac:dyDescent="0.2">
      <c r="A86" s="73" t="str">
        <f t="shared" si="4"/>
        <v>Demircan O</v>
      </c>
      <c r="B86" s="2" t="str">
        <f t="shared" si="5"/>
        <v>I</v>
      </c>
      <c r="C86" s="73">
        <f t="shared" si="6"/>
        <v>52512.348599999998</v>
      </c>
      <c r="D86" t="str">
        <f t="shared" si="7"/>
        <v>BVR</v>
      </c>
      <c r="E86">
        <f>VLOOKUP(C86,'A (old)'!C$21:E$935,3,FALSE)</f>
        <v>6363.0072131316856</v>
      </c>
      <c r="G86">
        <v>5996</v>
      </c>
      <c r="H86">
        <v>9.9000000000000008E-3</v>
      </c>
      <c r="I86">
        <v>52512.348599999998</v>
      </c>
      <c r="J86" t="s">
        <v>1291</v>
      </c>
      <c r="K86" t="s">
        <v>1363</v>
      </c>
      <c r="L86" t="s">
        <v>1364</v>
      </c>
      <c r="N86" t="s">
        <v>1365</v>
      </c>
    </row>
    <row r="87" spans="1:15" x14ac:dyDescent="0.2">
      <c r="A87" s="73" t="str">
        <f t="shared" si="4"/>
        <v>Bakis Volkan</v>
      </c>
      <c r="B87" s="2" t="str">
        <f t="shared" si="5"/>
        <v>I</v>
      </c>
      <c r="C87" s="73">
        <f t="shared" si="6"/>
        <v>52811.476199999997</v>
      </c>
      <c r="D87" t="str">
        <f t="shared" si="7"/>
        <v>ccd</v>
      </c>
      <c r="E87">
        <f>VLOOKUP(C87,'A (old)'!C$21:E$935,3,FALSE)</f>
        <v>6624.0086612026862</v>
      </c>
      <c r="G87">
        <v>6257</v>
      </c>
      <c r="H87">
        <v>1.04E-2</v>
      </c>
      <c r="I87">
        <v>52811.476199999997</v>
      </c>
      <c r="J87" t="s">
        <v>1291</v>
      </c>
      <c r="K87" t="s">
        <v>186</v>
      </c>
      <c r="L87" t="s">
        <v>1366</v>
      </c>
      <c r="N87" t="s">
        <v>1367</v>
      </c>
    </row>
    <row r="88" spans="1:15" x14ac:dyDescent="0.2">
      <c r="A88" s="73" t="str">
        <f t="shared" si="4"/>
        <v>Bakis Volkan</v>
      </c>
      <c r="B88" s="2" t="str">
        <f t="shared" si="5"/>
        <v>I</v>
      </c>
      <c r="C88" s="73">
        <f t="shared" si="6"/>
        <v>52842.4231</v>
      </c>
      <c r="D88" t="str">
        <f t="shared" si="7"/>
        <v>ccd</v>
      </c>
      <c r="E88">
        <f>VLOOKUP(C88,'A (old)'!C$21:E$935,3,FALSE)</f>
        <v>6651.0111367793606</v>
      </c>
      <c r="G88">
        <v>6284</v>
      </c>
      <c r="H88">
        <v>1.3100000000000001E-2</v>
      </c>
      <c r="I88">
        <v>52842.4231</v>
      </c>
      <c r="J88" t="s">
        <v>1291</v>
      </c>
      <c r="K88" t="s">
        <v>186</v>
      </c>
      <c r="L88" t="s">
        <v>1366</v>
      </c>
      <c r="N88" t="s">
        <v>1368</v>
      </c>
    </row>
    <row r="89" spans="1:15" x14ac:dyDescent="0.2">
      <c r="A89" s="73" t="str">
        <f t="shared" si="4"/>
        <v>Quester Wolfgang</v>
      </c>
      <c r="B89" s="2" t="str">
        <f t="shared" si="5"/>
        <v>I</v>
      </c>
      <c r="C89" s="73">
        <f t="shared" si="6"/>
        <v>52850.444900000002</v>
      </c>
      <c r="D89" t="str">
        <f t="shared" si="7"/>
        <v>V</v>
      </c>
      <c r="E89">
        <f>VLOOKUP(C89,'A (old)'!C$21:E$935,3,FALSE)</f>
        <v>6658.0104956353689</v>
      </c>
      <c r="G89">
        <v>6291</v>
      </c>
      <c r="H89">
        <v>1.23E-2</v>
      </c>
      <c r="I89">
        <v>52850.444900000002</v>
      </c>
      <c r="J89" t="s">
        <v>1291</v>
      </c>
      <c r="K89" t="s">
        <v>233</v>
      </c>
      <c r="L89" t="s">
        <v>1369</v>
      </c>
      <c r="M89" t="s">
        <v>1370</v>
      </c>
    </row>
    <row r="90" spans="1:15" x14ac:dyDescent="0.2">
      <c r="A90" s="73" t="str">
        <f t="shared" si="4"/>
        <v>Bakis Volkan</v>
      </c>
      <c r="B90" s="2" t="str">
        <f t="shared" si="5"/>
        <v>I</v>
      </c>
      <c r="C90" s="73">
        <f t="shared" si="6"/>
        <v>52904.310700000002</v>
      </c>
      <c r="D90" t="str">
        <f t="shared" si="7"/>
        <v>ccd</v>
      </c>
      <c r="E90">
        <f>VLOOKUP(C90,'A (old)'!C$21:E$935,3,FALSE)</f>
        <v>6705.0106781711929</v>
      </c>
      <c r="G90">
        <v>6338</v>
      </c>
      <c r="H90">
        <v>1.23E-2</v>
      </c>
      <c r="I90">
        <v>52904.310700000002</v>
      </c>
      <c r="J90" t="s">
        <v>1291</v>
      </c>
      <c r="K90" t="s">
        <v>186</v>
      </c>
      <c r="L90" t="s">
        <v>1366</v>
      </c>
      <c r="N90" t="s">
        <v>1367</v>
      </c>
    </row>
    <row r="91" spans="1:15" x14ac:dyDescent="0.2">
      <c r="A91" s="73" t="str">
        <f t="shared" si="4"/>
        <v>Schmidt Ulrich</v>
      </c>
      <c r="B91" s="2" t="str">
        <f t="shared" si="5"/>
        <v>I</v>
      </c>
      <c r="C91" s="73">
        <f t="shared" si="6"/>
        <v>52928.378700000001</v>
      </c>
      <c r="D91" t="str">
        <f t="shared" si="7"/>
        <v>ccd</v>
      </c>
      <c r="E91">
        <f>VLOOKUP(C91,'A (old)'!C$21:E$935,3,FALSE)</f>
        <v>6726.0110233488786</v>
      </c>
      <c r="G91">
        <v>6359</v>
      </c>
      <c r="H91">
        <v>1.26E-2</v>
      </c>
      <c r="I91">
        <v>52928.378700000001</v>
      </c>
      <c r="J91" t="s">
        <v>1291</v>
      </c>
      <c r="K91" t="s">
        <v>186</v>
      </c>
      <c r="L91" t="s">
        <v>1371</v>
      </c>
      <c r="N91" t="s">
        <v>1370</v>
      </c>
    </row>
    <row r="92" spans="1:15" x14ac:dyDescent="0.2">
      <c r="A92" s="73" t="str">
        <f t="shared" si="4"/>
        <v>Ogloza Waldemar</v>
      </c>
      <c r="B92" s="2" t="str">
        <f t="shared" si="5"/>
        <v>I</v>
      </c>
      <c r="C92" s="73">
        <f t="shared" si="6"/>
        <v>53260.741300000002</v>
      </c>
      <c r="D92" t="str">
        <f t="shared" si="7"/>
        <v>ccd</v>
      </c>
      <c r="E92">
        <f>VLOOKUP(C92,'A (old)'!C$21:E$935,3,FALSE)</f>
        <v>7016.0114107576064</v>
      </c>
      <c r="G92">
        <v>6649</v>
      </c>
      <c r="H92">
        <v>1.17E-2</v>
      </c>
      <c r="I92">
        <v>53260.741300000002</v>
      </c>
      <c r="J92" t="s">
        <v>1291</v>
      </c>
      <c r="K92" t="s">
        <v>186</v>
      </c>
      <c r="L92" t="s">
        <v>1372</v>
      </c>
      <c r="N92" t="s">
        <v>1373</v>
      </c>
    </row>
    <row r="93" spans="1:15" x14ac:dyDescent="0.2">
      <c r="A93" s="73" t="str">
        <f t="shared" si="4"/>
        <v>Motl D</v>
      </c>
      <c r="B93" s="2" t="str">
        <f t="shared" si="5"/>
        <v>I</v>
      </c>
      <c r="C93" s="73">
        <f t="shared" si="6"/>
        <v>53611.4395</v>
      </c>
      <c r="D93" t="str">
        <f t="shared" si="7"/>
        <v>vis</v>
      </c>
      <c r="E93">
        <f>VLOOKUP(C93,'A (old)'!C$21:E$935,3,FALSE)</f>
        <v>7322.0103825539009</v>
      </c>
      <c r="G93">
        <v>6955</v>
      </c>
      <c r="H93">
        <v>9.1000000000000004E-3</v>
      </c>
      <c r="I93">
        <v>53611.4395</v>
      </c>
      <c r="J93" t="s">
        <v>1291</v>
      </c>
      <c r="K93" t="s">
        <v>82</v>
      </c>
      <c r="L93" t="s">
        <v>1374</v>
      </c>
      <c r="O93" t="s">
        <v>1375</v>
      </c>
    </row>
    <row r="94" spans="1:15" x14ac:dyDescent="0.2">
      <c r="A94" s="73" t="str">
        <f t="shared" si="4"/>
        <v>Dietrich M</v>
      </c>
      <c r="B94" s="2" t="str">
        <f t="shared" si="5"/>
        <v>I</v>
      </c>
      <c r="C94" s="73">
        <f t="shared" si="6"/>
        <v>53657.281300000002</v>
      </c>
      <c r="D94" t="str">
        <f t="shared" si="7"/>
        <v>ccd</v>
      </c>
      <c r="E94">
        <f>VLOOKUP(C94,'A (old)'!C$21:E$935,3,FALSE)</f>
        <v>7362.009286640925</v>
      </c>
      <c r="G94">
        <v>6995</v>
      </c>
      <c r="H94">
        <v>7.7000000000000002E-3</v>
      </c>
      <c r="I94">
        <v>53657.281300000002</v>
      </c>
      <c r="J94" t="s">
        <v>1291</v>
      </c>
      <c r="K94" t="s">
        <v>186</v>
      </c>
      <c r="L94" t="s">
        <v>1376</v>
      </c>
      <c r="N94" t="s">
        <v>1377</v>
      </c>
    </row>
    <row r="95" spans="1:15" x14ac:dyDescent="0.2">
      <c r="A95" s="73" t="str">
        <f t="shared" si="4"/>
        <v>Zara F</v>
      </c>
      <c r="B95" s="2" t="str">
        <f t="shared" si="5"/>
        <v>I</v>
      </c>
      <c r="C95" s="73">
        <f t="shared" si="6"/>
        <v>54379.322399999997</v>
      </c>
      <c r="D95" t="str">
        <f t="shared" si="7"/>
        <v>ccd</v>
      </c>
      <c r="E95">
        <f>VLOOKUP(C95,'A (old)'!C$21:E$935,3,FALSE)</f>
        <v>7992.0206017679056</v>
      </c>
      <c r="G95">
        <v>7625</v>
      </c>
      <c r="H95">
        <v>1.78E-2</v>
      </c>
      <c r="I95">
        <v>54379.322399999997</v>
      </c>
      <c r="J95" t="s">
        <v>1291</v>
      </c>
      <c r="K95" t="s">
        <v>186</v>
      </c>
      <c r="L95" t="s">
        <v>1378</v>
      </c>
      <c r="O95" t="s">
        <v>1379</v>
      </c>
    </row>
    <row r="96" spans="1:15" x14ac:dyDescent="0.2">
      <c r="A96" s="73" t="str">
        <f t="shared" si="4"/>
        <v>Dubovsky Pavol</v>
      </c>
      <c r="B96" s="2" t="str">
        <f t="shared" si="5"/>
        <v>I</v>
      </c>
      <c r="C96" s="73">
        <f t="shared" si="6"/>
        <v>54686.472000000002</v>
      </c>
      <c r="D96" t="str">
        <f t="shared" si="7"/>
        <v>V</v>
      </c>
      <c r="E96">
        <f>VLOOKUP(C96,'A (old)'!C$21:E$935,3,FALSE)</f>
        <v>8260.0215832033518</v>
      </c>
      <c r="G96">
        <v>7893</v>
      </c>
      <c r="H96">
        <v>1.77E-2</v>
      </c>
      <c r="I96">
        <v>54686.472000000002</v>
      </c>
      <c r="J96" t="s">
        <v>1291</v>
      </c>
      <c r="K96" t="s">
        <v>233</v>
      </c>
      <c r="L96" t="s">
        <v>1380</v>
      </c>
      <c r="N96" t="s">
        <v>1381</v>
      </c>
    </row>
    <row r="97" spans="1:15" x14ac:dyDescent="0.2">
      <c r="A97" s="73" t="str">
        <f t="shared" si="4"/>
        <v>Erkan N</v>
      </c>
      <c r="B97" s="2" t="str">
        <f t="shared" si="5"/>
        <v>I</v>
      </c>
      <c r="C97" s="73">
        <f t="shared" si="6"/>
        <v>55070.405700000003</v>
      </c>
      <c r="D97" t="str">
        <f t="shared" si="7"/>
        <v>ccd</v>
      </c>
      <c r="E97">
        <f>VLOOKUP(C97,'A (old)'!C$21:E$935,3,FALSE)</f>
        <v>8595.0199306084651</v>
      </c>
      <c r="G97">
        <v>8228</v>
      </c>
      <c r="H97">
        <v>1.4200000000000001E-2</v>
      </c>
      <c r="I97">
        <v>55070.405700000003</v>
      </c>
      <c r="J97" t="s">
        <v>1291</v>
      </c>
      <c r="K97" t="s">
        <v>186</v>
      </c>
      <c r="L97" t="s">
        <v>1382</v>
      </c>
      <c r="O97" t="s">
        <v>1383</v>
      </c>
    </row>
    <row r="98" spans="1:15" x14ac:dyDescent="0.2">
      <c r="A98" s="73" t="str">
        <f t="shared" si="4"/>
        <v>Liakos A</v>
      </c>
      <c r="B98" s="2" t="str">
        <f t="shared" si="5"/>
        <v>II</v>
      </c>
      <c r="C98" s="73">
        <f t="shared" si="6"/>
        <v>55436.577499999999</v>
      </c>
      <c r="D98" t="str">
        <f t="shared" si="7"/>
        <v>BR</v>
      </c>
      <c r="E98">
        <f>VLOOKUP(C98,'A (old)'!C$21:E$935,3,FALSE)</f>
        <v>8914.5202710744215</v>
      </c>
      <c r="G98">
        <v>8547</v>
      </c>
      <c r="H98">
        <v>1.32E-2</v>
      </c>
      <c r="I98">
        <v>55436.577499999999</v>
      </c>
      <c r="J98" t="s">
        <v>249</v>
      </c>
      <c r="K98" t="s">
        <v>1384</v>
      </c>
      <c r="L98" t="s">
        <v>1385</v>
      </c>
      <c r="N98" t="s">
        <v>1386</v>
      </c>
    </row>
    <row r="99" spans="1:15" x14ac:dyDescent="0.2">
      <c r="A99" s="73" t="str">
        <f t="shared" si="4"/>
        <v>Liakos A</v>
      </c>
      <c r="B99" s="2" t="str">
        <f t="shared" si="5"/>
        <v>I</v>
      </c>
      <c r="C99" s="73">
        <f t="shared" si="6"/>
        <v>55439.439200000001</v>
      </c>
      <c r="D99" t="str">
        <f t="shared" si="7"/>
        <v>BR</v>
      </c>
      <c r="E99">
        <f>VLOOKUP(C99,'A (old)'!C$21:E$935,3,FALSE)</f>
        <v>8917.0172250296728</v>
      </c>
      <c r="G99">
        <v>8550</v>
      </c>
      <c r="H99">
        <v>9.5999999999999992E-3</v>
      </c>
      <c r="I99">
        <v>55439.439200000001</v>
      </c>
      <c r="J99" t="s">
        <v>1291</v>
      </c>
      <c r="K99" t="s">
        <v>1384</v>
      </c>
      <c r="L99" t="s">
        <v>1385</v>
      </c>
      <c r="N99" t="s">
        <v>1386</v>
      </c>
    </row>
    <row r="100" spans="1:15" x14ac:dyDescent="0.2">
      <c r="A100" s="73" t="str">
        <f t="shared" si="4"/>
        <v>Liakos A</v>
      </c>
      <c r="B100" s="2" t="str">
        <f t="shared" si="5"/>
        <v>II</v>
      </c>
      <c r="C100" s="73">
        <f t="shared" si="6"/>
        <v>55442.296799999996</v>
      </c>
      <c r="D100" t="str">
        <f t="shared" si="7"/>
        <v>BR</v>
      </c>
      <c r="E100">
        <f>VLOOKUP(C100,'A (old)'!C$21:E$935,3,FALSE)</f>
        <v>8919.510601561984</v>
      </c>
      <c r="G100">
        <v>8552</v>
      </c>
      <c r="H100">
        <v>2.0999999999999999E-3</v>
      </c>
      <c r="I100">
        <v>55442.296799999996</v>
      </c>
      <c r="J100" t="s">
        <v>249</v>
      </c>
      <c r="K100" t="s">
        <v>1384</v>
      </c>
      <c r="L100" t="s">
        <v>1385</v>
      </c>
      <c r="N100" t="s">
        <v>1386</v>
      </c>
    </row>
    <row r="101" spans="1:15" x14ac:dyDescent="0.2">
      <c r="A101" s="73" t="str">
        <f t="shared" si="4"/>
        <v>Liakos A</v>
      </c>
      <c r="B101" s="2" t="str">
        <f t="shared" si="5"/>
        <v>I</v>
      </c>
      <c r="C101" s="73">
        <f t="shared" si="6"/>
        <v>55447.461600000002</v>
      </c>
      <c r="D101" t="str">
        <f t="shared" si="7"/>
        <v>BR</v>
      </c>
      <c r="E101">
        <f>VLOOKUP(C101,'A (old)'!C$21:E$935,3,FALSE)</f>
        <v>8924.0171074109894</v>
      </c>
      <c r="G101">
        <v>8557</v>
      </c>
      <c r="H101">
        <v>9.4999999999999998E-3</v>
      </c>
      <c r="I101">
        <v>55447.461600000002</v>
      </c>
      <c r="J101" t="s">
        <v>1291</v>
      </c>
      <c r="K101" t="s">
        <v>1384</v>
      </c>
      <c r="L101" t="s">
        <v>1385</v>
      </c>
      <c r="N101" t="s">
        <v>1387</v>
      </c>
    </row>
    <row r="102" spans="1:15" x14ac:dyDescent="0.2">
      <c r="A102" s="73" t="str">
        <f t="shared" si="4"/>
        <v>Nelson Robert</v>
      </c>
      <c r="B102" s="2" t="str">
        <f t="shared" si="5"/>
        <v>I</v>
      </c>
      <c r="C102" s="73">
        <f t="shared" si="6"/>
        <v>56509.866900000001</v>
      </c>
      <c r="D102" t="str">
        <f t="shared" si="7"/>
        <v>BVRI</v>
      </c>
      <c r="E102">
        <f>VLOOKUP(C102,'A (old)'!C$21:E$935,3,FALSE)</f>
        <v>9851.0105434506786</v>
      </c>
      <c r="G102">
        <v>9484</v>
      </c>
      <c r="H102">
        <v>-2.3E-3</v>
      </c>
      <c r="I102">
        <v>56509.866900000001</v>
      </c>
      <c r="J102" t="s">
        <v>1291</v>
      </c>
      <c r="K102" t="s">
        <v>1388</v>
      </c>
      <c r="L102" t="s">
        <v>1389</v>
      </c>
      <c r="N102" t="s">
        <v>1390</v>
      </c>
    </row>
    <row r="103" spans="1:15" x14ac:dyDescent="0.2">
      <c r="A103" s="73" t="str">
        <f t="shared" si="4"/>
        <v>Schneller H</v>
      </c>
      <c r="B103" s="2" t="str">
        <f t="shared" si="5"/>
        <v>II</v>
      </c>
      <c r="C103" s="73">
        <f t="shared" si="6"/>
        <v>25544.338</v>
      </c>
      <c r="D103" t="str">
        <f t="shared" si="7"/>
        <v>pg</v>
      </c>
      <c r="E103" t="e">
        <f>VLOOKUP(C103,'A (old)'!C$21:E$935,3,FALSE)</f>
        <v>#N/A</v>
      </c>
      <c r="G103">
        <v>-17535</v>
      </c>
      <c r="H103">
        <v>-0.14169999999999999</v>
      </c>
      <c r="I103">
        <v>25544.338</v>
      </c>
      <c r="J103" t="s">
        <v>249</v>
      </c>
      <c r="K103" t="s">
        <v>81</v>
      </c>
      <c r="L103" t="s">
        <v>1391</v>
      </c>
      <c r="N103" t="s">
        <v>1392</v>
      </c>
    </row>
    <row r="104" spans="1:15" x14ac:dyDescent="0.2">
      <c r="A104" s="73" t="str">
        <f t="shared" si="4"/>
        <v>Zinner E</v>
      </c>
      <c r="B104" s="2" t="str">
        <f t="shared" si="5"/>
        <v>I</v>
      </c>
      <c r="C104" s="73">
        <f t="shared" si="6"/>
        <v>25862.332999999999</v>
      </c>
      <c r="D104" t="str">
        <f t="shared" si="7"/>
        <v>pg</v>
      </c>
      <c r="E104" t="e">
        <f>VLOOKUP(C104,'A (old)'!C$21:E$935,3,FALSE)</f>
        <v>#N/A</v>
      </c>
      <c r="G104">
        <v>-17257</v>
      </c>
      <c r="H104">
        <v>-0.1842</v>
      </c>
      <c r="I104">
        <v>25862.332999999999</v>
      </c>
      <c r="J104" t="s">
        <v>1291</v>
      </c>
      <c r="K104" t="s">
        <v>81</v>
      </c>
      <c r="L104" t="s">
        <v>1393</v>
      </c>
      <c r="N104" t="s">
        <v>1392</v>
      </c>
    </row>
    <row r="105" spans="1:15" x14ac:dyDescent="0.2">
      <c r="A105" s="73" t="str">
        <f t="shared" si="4"/>
        <v>Ruegemer H</v>
      </c>
      <c r="B105" s="2" t="str">
        <f t="shared" si="5"/>
        <v>I</v>
      </c>
      <c r="C105" s="73">
        <f t="shared" si="6"/>
        <v>25862.337</v>
      </c>
      <c r="D105" t="str">
        <f t="shared" si="7"/>
        <v>pg</v>
      </c>
      <c r="E105" t="e">
        <f>VLOOKUP(C105,'A (old)'!C$21:E$935,3,FALSE)</f>
        <v>#N/A</v>
      </c>
      <c r="G105">
        <v>-17257</v>
      </c>
      <c r="H105">
        <v>-0.1802</v>
      </c>
      <c r="I105">
        <v>25862.337</v>
      </c>
      <c r="J105" t="s">
        <v>1291</v>
      </c>
      <c r="K105" t="s">
        <v>81</v>
      </c>
      <c r="L105" t="s">
        <v>1394</v>
      </c>
      <c r="N105" t="s">
        <v>1395</v>
      </c>
    </row>
    <row r="106" spans="1:15" x14ac:dyDescent="0.2">
      <c r="A106" s="73" t="str">
        <f t="shared" si="4"/>
        <v>Ruegemer H</v>
      </c>
      <c r="B106" s="2" t="str">
        <f t="shared" si="5"/>
        <v>I</v>
      </c>
      <c r="C106" s="73">
        <f t="shared" si="6"/>
        <v>25924.258000000002</v>
      </c>
      <c r="D106" t="str">
        <f t="shared" si="7"/>
        <v>pg</v>
      </c>
      <c r="E106" t="e">
        <f>VLOOKUP(C106,'A (old)'!C$21:E$935,3,FALSE)</f>
        <v>#N/A</v>
      </c>
      <c r="G106">
        <v>-17203</v>
      </c>
      <c r="H106">
        <v>-0.14760000000000001</v>
      </c>
      <c r="I106">
        <v>25924.258000000002</v>
      </c>
      <c r="J106" t="s">
        <v>1291</v>
      </c>
      <c r="K106" t="s">
        <v>81</v>
      </c>
      <c r="L106" t="s">
        <v>1394</v>
      </c>
      <c r="N106" t="s">
        <v>1396</v>
      </c>
    </row>
    <row r="107" spans="1:15" x14ac:dyDescent="0.2">
      <c r="A107" s="73" t="str">
        <f t="shared" si="4"/>
        <v>Zinner E</v>
      </c>
      <c r="B107" s="2" t="str">
        <f t="shared" si="5"/>
        <v>I</v>
      </c>
      <c r="C107" s="73">
        <f t="shared" si="6"/>
        <v>26192.383000000002</v>
      </c>
      <c r="D107" t="str">
        <f t="shared" si="7"/>
        <v>pg</v>
      </c>
      <c r="E107" t="e">
        <f>VLOOKUP(C107,'A (old)'!C$21:E$935,3,FALSE)</f>
        <v>#N/A</v>
      </c>
      <c r="G107">
        <v>-16969</v>
      </c>
      <c r="H107">
        <v>-0.20549999999999999</v>
      </c>
      <c r="I107">
        <v>26192.383000000002</v>
      </c>
      <c r="J107" t="s">
        <v>1291</v>
      </c>
      <c r="K107" t="s">
        <v>81</v>
      </c>
      <c r="L107" t="s">
        <v>1393</v>
      </c>
      <c r="N107" t="s">
        <v>1392</v>
      </c>
    </row>
    <row r="108" spans="1:15" x14ac:dyDescent="0.2">
      <c r="A108" s="73" t="str">
        <f t="shared" si="4"/>
        <v>Ruegemer H</v>
      </c>
      <c r="B108" s="2" t="str">
        <f t="shared" si="5"/>
        <v>II</v>
      </c>
      <c r="C108" s="73">
        <f t="shared" si="6"/>
        <v>26352.276000000002</v>
      </c>
      <c r="D108" t="str">
        <f t="shared" si="7"/>
        <v>pg</v>
      </c>
      <c r="E108" t="e">
        <f>VLOOKUP(C108,'A (old)'!C$21:E$935,3,FALSE)</f>
        <v>#N/A</v>
      </c>
      <c r="G108">
        <v>-16830</v>
      </c>
      <c r="H108">
        <v>-0.1908</v>
      </c>
      <c r="I108">
        <v>26352.276000000002</v>
      </c>
      <c r="J108" t="s">
        <v>249</v>
      </c>
      <c r="K108" t="s">
        <v>81</v>
      </c>
      <c r="L108" t="s">
        <v>1394</v>
      </c>
      <c r="N108" t="s">
        <v>1396</v>
      </c>
    </row>
    <row r="109" spans="1:15" x14ac:dyDescent="0.2">
      <c r="A109" s="73" t="str">
        <f t="shared" si="4"/>
        <v>Zessewitsch V P</v>
      </c>
      <c r="B109" s="2" t="str">
        <f t="shared" si="5"/>
        <v>I</v>
      </c>
      <c r="C109" s="73">
        <f t="shared" si="6"/>
        <v>26591.286</v>
      </c>
      <c r="D109" t="str">
        <f t="shared" si="7"/>
        <v>vis</v>
      </c>
      <c r="E109" t="e">
        <f>VLOOKUP(C109,'A (old)'!C$21:E$935,3,FALSE)</f>
        <v>#N/A</v>
      </c>
      <c r="G109">
        <v>-16621</v>
      </c>
      <c r="H109">
        <v>-0.13869999999999999</v>
      </c>
      <c r="I109">
        <v>26591.286</v>
      </c>
      <c r="J109" t="s">
        <v>1291</v>
      </c>
      <c r="K109" t="s">
        <v>82</v>
      </c>
      <c r="L109" t="s">
        <v>1397</v>
      </c>
      <c r="N109" t="s">
        <v>1398</v>
      </c>
    </row>
    <row r="110" spans="1:15" x14ac:dyDescent="0.2">
      <c r="A110" s="73" t="str">
        <f t="shared" si="4"/>
        <v>Zessewitsch V P</v>
      </c>
      <c r="B110" s="2" t="str">
        <f t="shared" si="5"/>
        <v>I</v>
      </c>
      <c r="C110" s="73">
        <f t="shared" si="6"/>
        <v>26592.422999999999</v>
      </c>
      <c r="D110" t="str">
        <f t="shared" si="7"/>
        <v>vis</v>
      </c>
      <c r="E110" t="e">
        <f>VLOOKUP(C110,'A (old)'!C$21:E$935,3,FALSE)</f>
        <v>#N/A</v>
      </c>
      <c r="G110">
        <v>-16620</v>
      </c>
      <c r="H110">
        <v>-0.14779999999999999</v>
      </c>
      <c r="I110">
        <v>26592.422999999999</v>
      </c>
      <c r="J110" t="s">
        <v>1291</v>
      </c>
      <c r="K110" t="s">
        <v>82</v>
      </c>
      <c r="L110" t="s">
        <v>1397</v>
      </c>
      <c r="N110" t="s">
        <v>1398</v>
      </c>
    </row>
    <row r="111" spans="1:15" x14ac:dyDescent="0.2">
      <c r="A111" s="73" t="str">
        <f t="shared" si="4"/>
        <v>Zessewitsch V P</v>
      </c>
      <c r="B111" s="2" t="str">
        <f t="shared" si="5"/>
        <v>I</v>
      </c>
      <c r="C111" s="73">
        <f t="shared" si="6"/>
        <v>26599.294999999998</v>
      </c>
      <c r="D111" t="str">
        <f t="shared" si="7"/>
        <v>vis</v>
      </c>
      <c r="E111" t="e">
        <f>VLOOKUP(C111,'A (old)'!C$21:E$935,3,FALSE)</f>
        <v>#N/A</v>
      </c>
      <c r="G111">
        <v>-16614</v>
      </c>
      <c r="H111">
        <v>-0.15229999999999999</v>
      </c>
      <c r="I111">
        <v>26599.294999999998</v>
      </c>
      <c r="J111" t="s">
        <v>1291</v>
      </c>
      <c r="K111" t="s">
        <v>82</v>
      </c>
      <c r="L111" t="s">
        <v>1397</v>
      </c>
      <c r="N111" t="s">
        <v>1398</v>
      </c>
    </row>
    <row r="112" spans="1:15" x14ac:dyDescent="0.2">
      <c r="A112" s="73" t="str">
        <f t="shared" si="4"/>
        <v>Zessewitsch V P</v>
      </c>
      <c r="B112" s="2" t="str">
        <f t="shared" si="5"/>
        <v>I</v>
      </c>
      <c r="C112" s="73">
        <f t="shared" si="6"/>
        <v>26600.437000000002</v>
      </c>
      <c r="D112" t="str">
        <f t="shared" si="7"/>
        <v>vis</v>
      </c>
      <c r="E112" t="e">
        <f>VLOOKUP(C112,'A (old)'!C$21:E$935,3,FALSE)</f>
        <v>#N/A</v>
      </c>
      <c r="G112">
        <v>-16613</v>
      </c>
      <c r="H112">
        <v>-0.15629999999999999</v>
      </c>
      <c r="I112">
        <v>26600.437000000002</v>
      </c>
      <c r="J112" t="s">
        <v>1291</v>
      </c>
      <c r="K112" t="s">
        <v>82</v>
      </c>
      <c r="L112" t="s">
        <v>1397</v>
      </c>
      <c r="N112" t="s">
        <v>1398</v>
      </c>
    </row>
    <row r="113" spans="1:15" x14ac:dyDescent="0.2">
      <c r="A113" s="73" t="str">
        <f t="shared" si="4"/>
        <v>Ruegemer H</v>
      </c>
      <c r="B113" s="2" t="str">
        <f t="shared" si="5"/>
        <v>I</v>
      </c>
      <c r="C113" s="73">
        <f t="shared" si="6"/>
        <v>26930.503000000001</v>
      </c>
      <c r="D113" t="str">
        <f t="shared" si="7"/>
        <v>pg</v>
      </c>
      <c r="E113" t="e">
        <f>VLOOKUP(C113,'A (old)'!C$21:E$935,3,FALSE)</f>
        <v>#N/A</v>
      </c>
      <c r="G113">
        <v>-16325</v>
      </c>
      <c r="H113">
        <v>-0.16170000000000001</v>
      </c>
      <c r="I113">
        <v>26930.503000000001</v>
      </c>
      <c r="J113" t="s">
        <v>1291</v>
      </c>
      <c r="K113" t="s">
        <v>81</v>
      </c>
      <c r="L113" t="s">
        <v>1394</v>
      </c>
      <c r="N113" t="s">
        <v>1395</v>
      </c>
    </row>
    <row r="114" spans="1:15" x14ac:dyDescent="0.2">
      <c r="A114" s="73" t="str">
        <f t="shared" si="4"/>
        <v>Ruegemer H</v>
      </c>
      <c r="B114" s="2" t="str">
        <f t="shared" si="5"/>
        <v>I</v>
      </c>
      <c r="C114" s="73">
        <f t="shared" si="6"/>
        <v>26945.388999999999</v>
      </c>
      <c r="D114" t="str">
        <f t="shared" si="7"/>
        <v>pg</v>
      </c>
      <c r="E114" t="e">
        <f>VLOOKUP(C114,'A (old)'!C$21:E$935,3,FALSE)</f>
        <v>#N/A</v>
      </c>
      <c r="G114">
        <v>-16312</v>
      </c>
      <c r="H114">
        <v>-0.17469999999999999</v>
      </c>
      <c r="I114">
        <v>26945.388999999999</v>
      </c>
      <c r="J114" t="s">
        <v>1291</v>
      </c>
      <c r="K114" t="s">
        <v>81</v>
      </c>
      <c r="L114" t="s">
        <v>1394</v>
      </c>
      <c r="N114" t="s">
        <v>1395</v>
      </c>
    </row>
    <row r="115" spans="1:15" x14ac:dyDescent="0.2">
      <c r="A115" s="73" t="str">
        <f t="shared" si="4"/>
        <v>Ruegemer H</v>
      </c>
      <c r="B115" s="2" t="str">
        <f t="shared" si="5"/>
        <v>II</v>
      </c>
      <c r="C115" s="73">
        <f t="shared" si="6"/>
        <v>26949.422999999999</v>
      </c>
      <c r="D115" t="str">
        <f t="shared" si="7"/>
        <v>pg</v>
      </c>
      <c r="E115" t="e">
        <f>VLOOKUP(C115,'A (old)'!C$21:E$935,3,FALSE)</f>
        <v>#N/A</v>
      </c>
      <c r="G115">
        <v>-16309</v>
      </c>
      <c r="H115">
        <v>-0.152</v>
      </c>
      <c r="I115">
        <v>26949.422999999999</v>
      </c>
      <c r="J115" t="s">
        <v>249</v>
      </c>
      <c r="K115" t="s">
        <v>81</v>
      </c>
      <c r="L115" t="s">
        <v>1394</v>
      </c>
      <c r="N115" t="s">
        <v>1396</v>
      </c>
    </row>
    <row r="116" spans="1:15" x14ac:dyDescent="0.2">
      <c r="A116" s="73" t="str">
        <f t="shared" si="4"/>
        <v>Zessewitsch V P</v>
      </c>
      <c r="B116" s="2" t="str">
        <f t="shared" si="5"/>
        <v>I</v>
      </c>
      <c r="C116" s="73">
        <f t="shared" si="6"/>
        <v>26952.294999999998</v>
      </c>
      <c r="D116" t="str">
        <f t="shared" si="7"/>
        <v>vis</v>
      </c>
      <c r="E116" t="e">
        <f>VLOOKUP(C116,'A (old)'!C$21:E$935,3,FALSE)</f>
        <v>#N/A</v>
      </c>
      <c r="G116">
        <v>-16306</v>
      </c>
      <c r="H116">
        <v>-0.1452</v>
      </c>
      <c r="I116">
        <v>26952.294999999998</v>
      </c>
      <c r="J116" t="s">
        <v>1291</v>
      </c>
      <c r="K116" t="s">
        <v>82</v>
      </c>
      <c r="L116" t="s">
        <v>1397</v>
      </c>
      <c r="N116" t="s">
        <v>1398</v>
      </c>
    </row>
    <row r="117" spans="1:15" x14ac:dyDescent="0.2">
      <c r="A117" s="73" t="str">
        <f t="shared" si="4"/>
        <v>Zessewitsch V P</v>
      </c>
      <c r="B117" s="2" t="str">
        <f t="shared" si="5"/>
        <v>I</v>
      </c>
      <c r="C117" s="73">
        <f t="shared" si="6"/>
        <v>26984.382000000001</v>
      </c>
      <c r="D117" t="str">
        <f t="shared" si="7"/>
        <v>vis</v>
      </c>
      <c r="E117" t="e">
        <f>VLOOKUP(C117,'A (old)'!C$21:E$935,3,FALSE)</f>
        <v>#N/A</v>
      </c>
      <c r="G117">
        <v>-16278</v>
      </c>
      <c r="H117">
        <v>-0.14849999999999999</v>
      </c>
      <c r="I117">
        <v>26984.382000000001</v>
      </c>
      <c r="J117" t="s">
        <v>1291</v>
      </c>
      <c r="K117" t="s">
        <v>82</v>
      </c>
      <c r="L117" t="s">
        <v>1397</v>
      </c>
      <c r="N117" t="s">
        <v>1398</v>
      </c>
    </row>
    <row r="118" spans="1:15" x14ac:dyDescent="0.2">
      <c r="A118" s="73" t="str">
        <f t="shared" si="4"/>
        <v>Lassovsky K</v>
      </c>
      <c r="B118" s="2" t="str">
        <f t="shared" si="5"/>
        <v>I</v>
      </c>
      <c r="C118" s="73">
        <f t="shared" si="6"/>
        <v>27030.225999999999</v>
      </c>
      <c r="D118" t="str">
        <f t="shared" si="7"/>
        <v>vis</v>
      </c>
      <c r="E118" t="e">
        <f>VLOOKUP(C118,'A (old)'!C$21:E$935,3,FALSE)</f>
        <v>#N/A</v>
      </c>
      <c r="G118">
        <v>-16238</v>
      </c>
      <c r="H118">
        <v>-0.1477</v>
      </c>
      <c r="I118">
        <v>27030.225999999999</v>
      </c>
      <c r="J118" t="s">
        <v>1291</v>
      </c>
      <c r="K118" t="s">
        <v>82</v>
      </c>
      <c r="L118" t="s">
        <v>1399</v>
      </c>
      <c r="N118" t="s">
        <v>1400</v>
      </c>
    </row>
    <row r="119" spans="1:15" x14ac:dyDescent="0.2">
      <c r="A119" s="73" t="str">
        <f t="shared" si="4"/>
        <v>Ruegemer H</v>
      </c>
      <c r="B119" s="2" t="str">
        <f t="shared" si="5"/>
        <v>I</v>
      </c>
      <c r="C119" s="73">
        <f t="shared" si="6"/>
        <v>27061.181</v>
      </c>
      <c r="D119" t="str">
        <f t="shared" si="7"/>
        <v>pg</v>
      </c>
      <c r="E119" t="e">
        <f>VLOOKUP(C119,'A (old)'!C$21:E$935,3,FALSE)</f>
        <v>#N/A</v>
      </c>
      <c r="G119">
        <v>-16211</v>
      </c>
      <c r="H119">
        <v>-0.13689999999999999</v>
      </c>
      <c r="I119">
        <v>27061.181</v>
      </c>
      <c r="J119" t="s">
        <v>1291</v>
      </c>
      <c r="K119" t="s">
        <v>81</v>
      </c>
      <c r="L119" t="s">
        <v>1394</v>
      </c>
      <c r="N119" t="s">
        <v>1396</v>
      </c>
    </row>
    <row r="120" spans="1:15" x14ac:dyDescent="0.2">
      <c r="A120" s="73" t="str">
        <f t="shared" si="4"/>
        <v>Ruegemer H</v>
      </c>
      <c r="B120" s="2" t="str">
        <f t="shared" si="5"/>
        <v>I</v>
      </c>
      <c r="C120" s="73">
        <f t="shared" si="6"/>
        <v>27329.377</v>
      </c>
      <c r="D120" t="str">
        <f t="shared" si="7"/>
        <v>pg</v>
      </c>
      <c r="E120" t="e">
        <f>VLOOKUP(C120,'A (old)'!C$21:E$935,3,FALSE)</f>
        <v>#N/A</v>
      </c>
      <c r="G120">
        <v>-15977</v>
      </c>
      <c r="H120">
        <v>-0.1239</v>
      </c>
      <c r="I120">
        <v>27329.377</v>
      </c>
      <c r="J120" t="s">
        <v>1291</v>
      </c>
      <c r="K120" t="s">
        <v>81</v>
      </c>
      <c r="L120" t="s">
        <v>1394</v>
      </c>
      <c r="N120" t="s">
        <v>1396</v>
      </c>
    </row>
    <row r="121" spans="1:15" x14ac:dyDescent="0.2">
      <c r="A121" s="73" t="str">
        <f t="shared" si="4"/>
        <v>Ruegemer H</v>
      </c>
      <c r="B121" s="2" t="str">
        <f t="shared" si="5"/>
        <v>I</v>
      </c>
      <c r="C121" s="73">
        <f t="shared" si="6"/>
        <v>27330.499</v>
      </c>
      <c r="D121" t="str">
        <f t="shared" si="7"/>
        <v>pg</v>
      </c>
      <c r="E121" t="e">
        <f>VLOOKUP(C121,'A (old)'!C$21:E$935,3,FALSE)</f>
        <v>#N/A</v>
      </c>
      <c r="G121">
        <v>-15976</v>
      </c>
      <c r="H121">
        <v>-0.1479</v>
      </c>
      <c r="I121">
        <v>27330.499</v>
      </c>
      <c r="J121" t="s">
        <v>1291</v>
      </c>
      <c r="K121" t="s">
        <v>81</v>
      </c>
      <c r="L121" t="s">
        <v>1394</v>
      </c>
      <c r="N121" t="s">
        <v>1396</v>
      </c>
    </row>
    <row r="122" spans="1:15" x14ac:dyDescent="0.2">
      <c r="A122" s="73" t="str">
        <f t="shared" si="4"/>
        <v>Lause F</v>
      </c>
      <c r="B122" s="2" t="str">
        <f t="shared" si="5"/>
        <v>I</v>
      </c>
      <c r="C122" s="73">
        <f t="shared" si="6"/>
        <v>27368.315999999999</v>
      </c>
      <c r="D122" t="str">
        <f t="shared" si="7"/>
        <v>vis</v>
      </c>
      <c r="E122" t="e">
        <f>VLOOKUP(C122,'A (old)'!C$21:E$935,3,FALSE)</f>
        <v>#N/A</v>
      </c>
      <c r="G122">
        <v>-15943</v>
      </c>
      <c r="H122">
        <v>-0.15160000000000001</v>
      </c>
      <c r="I122">
        <v>27368.315999999999</v>
      </c>
      <c r="J122" t="s">
        <v>1291</v>
      </c>
      <c r="K122" t="s">
        <v>82</v>
      </c>
      <c r="L122" t="s">
        <v>1401</v>
      </c>
      <c r="O122" t="s">
        <v>1402</v>
      </c>
    </row>
    <row r="123" spans="1:15" x14ac:dyDescent="0.2">
      <c r="A123" s="73" t="str">
        <f t="shared" si="4"/>
        <v>Lause F</v>
      </c>
      <c r="B123" s="2" t="str">
        <f t="shared" si="5"/>
        <v>I</v>
      </c>
      <c r="C123" s="73">
        <f t="shared" si="6"/>
        <v>27369.462</v>
      </c>
      <c r="D123" t="str">
        <f t="shared" si="7"/>
        <v>vis</v>
      </c>
      <c r="E123" t="e">
        <f>VLOOKUP(C123,'A (old)'!C$21:E$935,3,FALSE)</f>
        <v>#N/A</v>
      </c>
      <c r="G123">
        <v>-15942</v>
      </c>
      <c r="H123">
        <v>-0.1517</v>
      </c>
      <c r="I123">
        <v>27369.462</v>
      </c>
      <c r="J123" t="s">
        <v>1291</v>
      </c>
      <c r="K123" t="s">
        <v>82</v>
      </c>
      <c r="L123" t="s">
        <v>1401</v>
      </c>
      <c r="O123" t="s">
        <v>1402</v>
      </c>
    </row>
    <row r="124" spans="1:15" x14ac:dyDescent="0.2">
      <c r="A124" s="73" t="str">
        <f t="shared" si="4"/>
        <v>Lause F</v>
      </c>
      <c r="B124" s="2" t="str">
        <f t="shared" si="5"/>
        <v>I</v>
      </c>
      <c r="C124" s="73">
        <f t="shared" si="6"/>
        <v>27384.358</v>
      </c>
      <c r="D124" t="str">
        <f t="shared" si="7"/>
        <v>vis</v>
      </c>
      <c r="E124" t="e">
        <f>VLOOKUP(C124,'A (old)'!C$21:E$935,3,FALSE)</f>
        <v>#N/A</v>
      </c>
      <c r="G124">
        <v>-15929</v>
      </c>
      <c r="H124">
        <v>-0.15479999999999999</v>
      </c>
      <c r="I124">
        <v>27384.358</v>
      </c>
      <c r="J124" t="s">
        <v>1291</v>
      </c>
      <c r="K124" t="s">
        <v>82</v>
      </c>
      <c r="L124" t="s">
        <v>1401</v>
      </c>
      <c r="O124" t="s">
        <v>1402</v>
      </c>
    </row>
    <row r="125" spans="1:15" x14ac:dyDescent="0.2">
      <c r="A125" s="73" t="str">
        <f t="shared" si="4"/>
        <v>Lause F</v>
      </c>
      <c r="B125" s="2" t="str">
        <f t="shared" si="5"/>
        <v>I</v>
      </c>
      <c r="C125" s="73">
        <f t="shared" si="6"/>
        <v>27636.499</v>
      </c>
      <c r="D125" t="str">
        <f t="shared" si="7"/>
        <v>vis</v>
      </c>
      <c r="E125" t="e">
        <f>VLOOKUP(C125,'A (old)'!C$21:E$935,3,FALSE)</f>
        <v>#N/A</v>
      </c>
      <c r="G125">
        <v>-15709</v>
      </c>
      <c r="H125">
        <v>-0.15160000000000001</v>
      </c>
      <c r="I125">
        <v>27636.499</v>
      </c>
      <c r="J125" t="s">
        <v>1291</v>
      </c>
      <c r="K125" t="s">
        <v>82</v>
      </c>
      <c r="L125" t="s">
        <v>1401</v>
      </c>
      <c r="O125" t="s">
        <v>1402</v>
      </c>
    </row>
    <row r="126" spans="1:15" x14ac:dyDescent="0.2">
      <c r="A126" s="73" t="str">
        <f t="shared" si="4"/>
        <v>Lause F</v>
      </c>
      <c r="B126" s="2" t="str">
        <f t="shared" si="5"/>
        <v>I</v>
      </c>
      <c r="C126" s="73">
        <f t="shared" si="6"/>
        <v>27713.275000000001</v>
      </c>
      <c r="D126" t="str">
        <f t="shared" si="7"/>
        <v>vis</v>
      </c>
      <c r="E126" t="e">
        <f>VLOOKUP(C126,'A (old)'!C$21:E$935,3,FALSE)</f>
        <v>#N/A</v>
      </c>
      <c r="G126">
        <v>-15642</v>
      </c>
      <c r="H126">
        <v>-0.16300000000000001</v>
      </c>
      <c r="I126">
        <v>27713.275000000001</v>
      </c>
      <c r="J126" t="s">
        <v>1291</v>
      </c>
      <c r="K126" t="s">
        <v>82</v>
      </c>
      <c r="L126" t="s">
        <v>1401</v>
      </c>
      <c r="O126" t="s">
        <v>1402</v>
      </c>
    </row>
    <row r="127" spans="1:15" x14ac:dyDescent="0.2">
      <c r="A127" s="73" t="str">
        <f t="shared" si="4"/>
        <v>Lause F</v>
      </c>
      <c r="B127" s="2" t="str">
        <f t="shared" si="5"/>
        <v>I</v>
      </c>
      <c r="C127" s="73">
        <f t="shared" si="6"/>
        <v>27722.45</v>
      </c>
      <c r="D127" t="str">
        <f t="shared" si="7"/>
        <v>vis</v>
      </c>
      <c r="E127" t="e">
        <f>VLOOKUP(C127,'A (old)'!C$21:E$935,3,FALSE)</f>
        <v>#N/A</v>
      </c>
      <c r="G127">
        <v>-15634</v>
      </c>
      <c r="H127">
        <v>-0.15659999999999999</v>
      </c>
      <c r="I127">
        <v>27722.45</v>
      </c>
      <c r="J127" t="s">
        <v>1291</v>
      </c>
      <c r="K127" t="s">
        <v>82</v>
      </c>
      <c r="L127" t="s">
        <v>1401</v>
      </c>
      <c r="O127" t="s">
        <v>1402</v>
      </c>
    </row>
    <row r="128" spans="1:15" x14ac:dyDescent="0.2">
      <c r="A128" s="73" t="str">
        <f t="shared" si="4"/>
        <v>Lause F</v>
      </c>
      <c r="B128" s="2" t="str">
        <f t="shared" si="5"/>
        <v>I</v>
      </c>
      <c r="C128" s="73">
        <f t="shared" si="6"/>
        <v>27737.348000000002</v>
      </c>
      <c r="D128" t="str">
        <f t="shared" si="7"/>
        <v>vis</v>
      </c>
      <c r="E128" t="e">
        <f>VLOOKUP(C128,'A (old)'!C$21:E$935,3,FALSE)</f>
        <v>#N/A</v>
      </c>
      <c r="G128">
        <v>-15621</v>
      </c>
      <c r="H128">
        <v>-0.15770000000000001</v>
      </c>
      <c r="I128">
        <v>27737.348000000002</v>
      </c>
      <c r="J128" t="s">
        <v>1291</v>
      </c>
      <c r="K128" t="s">
        <v>82</v>
      </c>
      <c r="L128" t="s">
        <v>1401</v>
      </c>
      <c r="O128" t="s">
        <v>1402</v>
      </c>
    </row>
    <row r="129" spans="1:15" x14ac:dyDescent="0.2">
      <c r="A129" s="73" t="str">
        <f t="shared" si="4"/>
        <v>Lause F</v>
      </c>
      <c r="B129" s="2" t="str">
        <f t="shared" si="5"/>
        <v>I</v>
      </c>
      <c r="C129" s="73">
        <f t="shared" si="6"/>
        <v>27744.236000000001</v>
      </c>
      <c r="D129" t="str">
        <f t="shared" si="7"/>
        <v>vis</v>
      </c>
      <c r="E129" t="e">
        <f>VLOOKUP(C129,'A (old)'!C$21:E$935,3,FALSE)</f>
        <v>#N/A</v>
      </c>
      <c r="G129">
        <v>-15615</v>
      </c>
      <c r="H129">
        <v>-0.1462</v>
      </c>
      <c r="I129">
        <v>27744.236000000001</v>
      </c>
      <c r="J129" t="s">
        <v>1291</v>
      </c>
      <c r="K129" t="s">
        <v>82</v>
      </c>
      <c r="L129" t="s">
        <v>1401</v>
      </c>
      <c r="O129" t="s">
        <v>1402</v>
      </c>
    </row>
    <row r="130" spans="1:15" x14ac:dyDescent="0.2">
      <c r="A130" s="73" t="str">
        <f t="shared" si="4"/>
        <v>Lause F</v>
      </c>
      <c r="B130" s="2" t="str">
        <f t="shared" si="5"/>
        <v>I</v>
      </c>
      <c r="C130" s="73">
        <f t="shared" si="6"/>
        <v>27776.323</v>
      </c>
      <c r="D130" t="str">
        <f t="shared" si="7"/>
        <v>vis</v>
      </c>
      <c r="E130" t="e">
        <f>VLOOKUP(C130,'A (old)'!C$21:E$935,3,FALSE)</f>
        <v>#N/A</v>
      </c>
      <c r="G130">
        <v>-15587</v>
      </c>
      <c r="H130">
        <v>-0.14949999999999999</v>
      </c>
      <c r="I130">
        <v>27776.323</v>
      </c>
      <c r="J130" t="s">
        <v>1291</v>
      </c>
      <c r="K130" t="s">
        <v>82</v>
      </c>
      <c r="L130" t="s">
        <v>1401</v>
      </c>
      <c r="O130" t="s">
        <v>1402</v>
      </c>
    </row>
    <row r="131" spans="1:15" x14ac:dyDescent="0.2">
      <c r="A131" s="73" t="str">
        <f t="shared" si="4"/>
        <v>Gaposchkin S</v>
      </c>
      <c r="B131" s="2" t="str">
        <f t="shared" si="5"/>
        <v>I</v>
      </c>
      <c r="C131" s="73">
        <f t="shared" si="6"/>
        <v>27995.324000000001</v>
      </c>
      <c r="D131" t="str">
        <f t="shared" si="7"/>
        <v>pg</v>
      </c>
      <c r="E131" t="e">
        <f>VLOOKUP(C131,'A (old)'!C$21:E$935,3,FALSE)</f>
        <v>#N/A</v>
      </c>
      <c r="G131">
        <v>-15396</v>
      </c>
      <c r="H131">
        <v>-4.99E-2</v>
      </c>
      <c r="I131">
        <v>27995.324000000001</v>
      </c>
      <c r="J131" t="s">
        <v>1291</v>
      </c>
      <c r="K131" t="s">
        <v>81</v>
      </c>
      <c r="L131" t="s">
        <v>1403</v>
      </c>
      <c r="N131" t="s">
        <v>1404</v>
      </c>
    </row>
    <row r="132" spans="1:15" x14ac:dyDescent="0.2">
      <c r="A132" s="73" t="str">
        <f t="shared" si="4"/>
        <v>Lause F</v>
      </c>
      <c r="B132" s="2" t="str">
        <f t="shared" si="5"/>
        <v>I</v>
      </c>
      <c r="C132" s="73">
        <f t="shared" si="6"/>
        <v>28373.442999999999</v>
      </c>
      <c r="D132" t="str">
        <f t="shared" si="7"/>
        <v>vis</v>
      </c>
      <c r="E132" t="e">
        <f>VLOOKUP(C132,'A (old)'!C$21:E$935,3,FALSE)</f>
        <v>#N/A</v>
      </c>
      <c r="G132">
        <v>-15066</v>
      </c>
      <c r="H132">
        <v>-0.13769999999999999</v>
      </c>
      <c r="I132">
        <v>28373.442999999999</v>
      </c>
      <c r="J132" t="s">
        <v>1291</v>
      </c>
      <c r="K132" t="s">
        <v>82</v>
      </c>
      <c r="L132" t="s">
        <v>1401</v>
      </c>
      <c r="O132" t="s">
        <v>1405</v>
      </c>
    </row>
    <row r="133" spans="1:15" x14ac:dyDescent="0.2">
      <c r="A133" s="73" t="str">
        <f t="shared" si="4"/>
        <v>Lause F</v>
      </c>
      <c r="B133" s="2" t="str">
        <f t="shared" si="5"/>
        <v>I</v>
      </c>
      <c r="C133" s="73">
        <f t="shared" si="6"/>
        <v>28374.597000000002</v>
      </c>
      <c r="D133" t="str">
        <f t="shared" si="7"/>
        <v>vis</v>
      </c>
      <c r="E133" t="e">
        <f>VLOOKUP(C133,'A (old)'!C$21:E$935,3,FALSE)</f>
        <v>#N/A</v>
      </c>
      <c r="G133">
        <v>-15065</v>
      </c>
      <c r="H133">
        <v>-0.12970000000000001</v>
      </c>
      <c r="I133">
        <v>28374.597000000002</v>
      </c>
      <c r="J133" t="s">
        <v>1291</v>
      </c>
      <c r="K133" t="s">
        <v>82</v>
      </c>
      <c r="L133" t="s">
        <v>1401</v>
      </c>
      <c r="O133" t="s">
        <v>1405</v>
      </c>
    </row>
    <row r="134" spans="1:15" x14ac:dyDescent="0.2">
      <c r="A134" s="73" t="str">
        <f t="shared" si="4"/>
        <v>Lause F</v>
      </c>
      <c r="B134" s="2" t="str">
        <f t="shared" si="5"/>
        <v>I</v>
      </c>
      <c r="C134" s="73">
        <f t="shared" si="6"/>
        <v>28427.31</v>
      </c>
      <c r="D134" t="str">
        <f t="shared" si="7"/>
        <v>vis</v>
      </c>
      <c r="E134" t="e">
        <f>VLOOKUP(C134,'A (old)'!C$21:E$935,3,FALSE)</f>
        <v>#N/A</v>
      </c>
      <c r="G134">
        <v>-15019</v>
      </c>
      <c r="H134">
        <v>-0.13650000000000001</v>
      </c>
      <c r="I134">
        <v>28427.31</v>
      </c>
      <c r="J134" t="s">
        <v>1291</v>
      </c>
      <c r="K134" t="s">
        <v>82</v>
      </c>
      <c r="L134" t="s">
        <v>1401</v>
      </c>
      <c r="O134" t="s">
        <v>1405</v>
      </c>
    </row>
    <row r="135" spans="1:15" x14ac:dyDescent="0.2">
      <c r="A135" s="73" t="str">
        <f t="shared" si="4"/>
        <v>Lause F</v>
      </c>
      <c r="B135" s="2" t="str">
        <f t="shared" si="5"/>
        <v>I</v>
      </c>
      <c r="C135" s="73">
        <f t="shared" si="6"/>
        <v>28428.457999999999</v>
      </c>
      <c r="D135" t="str">
        <f t="shared" si="7"/>
        <v>vis</v>
      </c>
      <c r="E135" t="e">
        <f>VLOOKUP(C135,'A (old)'!C$21:E$935,3,FALSE)</f>
        <v>#N/A</v>
      </c>
      <c r="G135">
        <v>-15018</v>
      </c>
      <c r="H135">
        <v>-0.13450000000000001</v>
      </c>
      <c r="I135">
        <v>28428.457999999999</v>
      </c>
      <c r="J135" t="s">
        <v>1291</v>
      </c>
      <c r="K135" t="s">
        <v>82</v>
      </c>
      <c r="L135" t="s">
        <v>1401</v>
      </c>
      <c r="O135" t="s">
        <v>1405</v>
      </c>
    </row>
    <row r="136" spans="1:15" x14ac:dyDescent="0.2">
      <c r="A136" s="73" t="str">
        <f t="shared" si="4"/>
        <v>Lause F</v>
      </c>
      <c r="B136" s="2" t="str">
        <f t="shared" si="5"/>
        <v>I</v>
      </c>
      <c r="C136" s="73">
        <f t="shared" si="6"/>
        <v>28458.264999999999</v>
      </c>
      <c r="D136" t="str">
        <f t="shared" si="7"/>
        <v>vis</v>
      </c>
      <c r="E136" t="e">
        <f>VLOOKUP(C136,'A (old)'!C$21:E$935,3,FALSE)</f>
        <v>#N/A</v>
      </c>
      <c r="G136">
        <v>-14992</v>
      </c>
      <c r="H136">
        <v>-0.12559999999999999</v>
      </c>
      <c r="I136">
        <v>28458.264999999999</v>
      </c>
      <c r="J136" t="s">
        <v>1291</v>
      </c>
      <c r="K136" t="s">
        <v>82</v>
      </c>
      <c r="L136" t="s">
        <v>1401</v>
      </c>
      <c r="O136" t="s">
        <v>1405</v>
      </c>
    </row>
    <row r="137" spans="1:15" x14ac:dyDescent="0.2">
      <c r="A137" s="73" t="str">
        <f t="shared" si="4"/>
        <v>Lause F</v>
      </c>
      <c r="B137" s="2" t="str">
        <f t="shared" si="5"/>
        <v>I</v>
      </c>
      <c r="C137" s="73">
        <f t="shared" si="6"/>
        <v>28459.401000000002</v>
      </c>
      <c r="D137" t="str">
        <f t="shared" si="7"/>
        <v>vis</v>
      </c>
      <c r="E137" t="e">
        <f>VLOOKUP(C137,'A (old)'!C$21:E$935,3,FALSE)</f>
        <v>#N/A</v>
      </c>
      <c r="G137">
        <v>-14991</v>
      </c>
      <c r="H137">
        <v>-0.13569999999999999</v>
      </c>
      <c r="I137">
        <v>28459.401000000002</v>
      </c>
      <c r="J137" t="s">
        <v>1291</v>
      </c>
      <c r="K137" t="s">
        <v>82</v>
      </c>
      <c r="L137" t="s">
        <v>1401</v>
      </c>
      <c r="O137" t="s">
        <v>1405</v>
      </c>
    </row>
    <row r="138" spans="1:15" x14ac:dyDescent="0.2">
      <c r="A138" s="73" t="str">
        <f t="shared" si="4"/>
        <v>Lause F</v>
      </c>
      <c r="B138" s="2" t="str">
        <f t="shared" si="5"/>
        <v>I</v>
      </c>
      <c r="C138" s="73">
        <f t="shared" si="6"/>
        <v>28466.282999999999</v>
      </c>
      <c r="D138" t="str">
        <f t="shared" si="7"/>
        <v>vis</v>
      </c>
      <c r="E138" t="e">
        <f>VLOOKUP(C138,'A (old)'!C$21:E$935,3,FALSE)</f>
        <v>#N/A</v>
      </c>
      <c r="G138">
        <v>-14985</v>
      </c>
      <c r="H138">
        <v>-0.13020000000000001</v>
      </c>
      <c r="I138">
        <v>28466.282999999999</v>
      </c>
      <c r="J138" t="s">
        <v>1291</v>
      </c>
      <c r="K138" t="s">
        <v>82</v>
      </c>
      <c r="L138" t="s">
        <v>1401</v>
      </c>
      <c r="O138" t="s">
        <v>1405</v>
      </c>
    </row>
    <row r="139" spans="1:15" x14ac:dyDescent="0.2">
      <c r="A139" s="73" t="str">
        <f t="shared" ref="A139:A202" si="8">L139</f>
        <v>Lause F</v>
      </c>
      <c r="B139" s="2" t="str">
        <f t="shared" ref="B139:B202" si="9">IF(J139="s","II","I")</f>
        <v>I</v>
      </c>
      <c r="C139" s="73">
        <f t="shared" ref="C139:C202" si="10">I139</f>
        <v>28481.165000000001</v>
      </c>
      <c r="D139" t="str">
        <f t="shared" ref="D139:D202" si="11">K139</f>
        <v>vis</v>
      </c>
      <c r="E139" t="e">
        <f>VLOOKUP(C139,'A (old)'!C$21:E$935,3,FALSE)</f>
        <v>#N/A</v>
      </c>
      <c r="G139">
        <v>-14972</v>
      </c>
      <c r="H139">
        <v>-0.14729999999999999</v>
      </c>
      <c r="I139">
        <v>28481.165000000001</v>
      </c>
      <c r="J139" t="s">
        <v>1291</v>
      </c>
      <c r="K139" t="s">
        <v>82</v>
      </c>
      <c r="L139" t="s">
        <v>1401</v>
      </c>
      <c r="O139" t="s">
        <v>1405</v>
      </c>
    </row>
    <row r="140" spans="1:15" x14ac:dyDescent="0.2">
      <c r="A140" s="73" t="str">
        <f t="shared" si="8"/>
        <v>Lause F</v>
      </c>
      <c r="B140" s="2" t="str">
        <f t="shared" si="9"/>
        <v>I</v>
      </c>
      <c r="C140" s="73">
        <f t="shared" si="10"/>
        <v>28482.326000000001</v>
      </c>
      <c r="D140" t="str">
        <f t="shared" si="11"/>
        <v>vis</v>
      </c>
      <c r="E140" t="e">
        <f>VLOOKUP(C140,'A (old)'!C$21:E$935,3,FALSE)</f>
        <v>#N/A</v>
      </c>
      <c r="G140">
        <v>-14971</v>
      </c>
      <c r="H140">
        <v>-0.1323</v>
      </c>
      <c r="I140">
        <v>28482.326000000001</v>
      </c>
      <c r="J140" t="s">
        <v>1291</v>
      </c>
      <c r="K140" t="s">
        <v>82</v>
      </c>
      <c r="L140" t="s">
        <v>1401</v>
      </c>
      <c r="O140" t="s">
        <v>1405</v>
      </c>
    </row>
    <row r="141" spans="1:15" x14ac:dyDescent="0.2">
      <c r="A141" s="73" t="str">
        <f t="shared" si="8"/>
        <v>Lause F</v>
      </c>
      <c r="B141" s="2" t="str">
        <f t="shared" si="9"/>
        <v>I</v>
      </c>
      <c r="C141" s="73">
        <f t="shared" si="10"/>
        <v>28497.233</v>
      </c>
      <c r="D141" t="str">
        <f t="shared" si="11"/>
        <v>vis</v>
      </c>
      <c r="E141" t="e">
        <f>VLOOKUP(C141,'A (old)'!C$21:E$935,3,FALSE)</f>
        <v>#N/A</v>
      </c>
      <c r="G141">
        <v>-14958</v>
      </c>
      <c r="H141">
        <v>-0.1244</v>
      </c>
      <c r="I141">
        <v>28497.233</v>
      </c>
      <c r="J141" t="s">
        <v>1291</v>
      </c>
      <c r="K141" t="s">
        <v>82</v>
      </c>
      <c r="L141" t="s">
        <v>1401</v>
      </c>
      <c r="O141" t="s">
        <v>1405</v>
      </c>
    </row>
    <row r="142" spans="1:15" x14ac:dyDescent="0.2">
      <c r="A142" s="73" t="str">
        <f t="shared" si="8"/>
        <v>Lause F</v>
      </c>
      <c r="B142" s="2" t="str">
        <f t="shared" si="9"/>
        <v>I</v>
      </c>
      <c r="C142" s="73">
        <f t="shared" si="10"/>
        <v>28514.397000000001</v>
      </c>
      <c r="D142" t="str">
        <f t="shared" si="11"/>
        <v>vis</v>
      </c>
      <c r="E142" t="e">
        <f>VLOOKUP(C142,'A (old)'!C$21:E$935,3,FALSE)</f>
        <v>#N/A</v>
      </c>
      <c r="G142">
        <v>-14943</v>
      </c>
      <c r="H142">
        <v>-0.15160000000000001</v>
      </c>
      <c r="I142">
        <v>28514.397000000001</v>
      </c>
      <c r="J142" t="s">
        <v>1291</v>
      </c>
      <c r="K142" t="s">
        <v>82</v>
      </c>
      <c r="L142" t="s">
        <v>1401</v>
      </c>
      <c r="O142" t="s">
        <v>1405</v>
      </c>
    </row>
    <row r="143" spans="1:15" x14ac:dyDescent="0.2">
      <c r="A143" s="73" t="str">
        <f t="shared" si="8"/>
        <v>Lause F</v>
      </c>
      <c r="B143" s="2" t="str">
        <f t="shared" si="9"/>
        <v>I</v>
      </c>
      <c r="C143" s="73">
        <f t="shared" si="10"/>
        <v>28521.29</v>
      </c>
      <c r="D143" t="str">
        <f t="shared" si="11"/>
        <v>vis</v>
      </c>
      <c r="E143" t="e">
        <f>VLOOKUP(C143,'A (old)'!C$21:E$935,3,FALSE)</f>
        <v>#N/A</v>
      </c>
      <c r="G143">
        <v>-14937</v>
      </c>
      <c r="H143">
        <v>-0.1351</v>
      </c>
      <c r="I143">
        <v>28521.29</v>
      </c>
      <c r="J143" t="s">
        <v>1291</v>
      </c>
      <c r="K143" t="s">
        <v>82</v>
      </c>
      <c r="L143" t="s">
        <v>1401</v>
      </c>
      <c r="O143" t="s">
        <v>1405</v>
      </c>
    </row>
    <row r="144" spans="1:15" x14ac:dyDescent="0.2">
      <c r="A144" s="73" t="str">
        <f t="shared" si="8"/>
        <v>Lause F</v>
      </c>
      <c r="B144" s="2" t="str">
        <f t="shared" si="9"/>
        <v>I</v>
      </c>
      <c r="C144" s="73">
        <f t="shared" si="10"/>
        <v>28544.221000000001</v>
      </c>
      <c r="D144" t="str">
        <f t="shared" si="11"/>
        <v>vis</v>
      </c>
      <c r="E144" t="e">
        <f>VLOOKUP(C144,'A (old)'!C$21:E$935,3,FALSE)</f>
        <v>#N/A</v>
      </c>
      <c r="G144">
        <v>-14917</v>
      </c>
      <c r="H144">
        <v>-0.12570000000000001</v>
      </c>
      <c r="I144">
        <v>28544.221000000001</v>
      </c>
      <c r="J144" t="s">
        <v>1291</v>
      </c>
      <c r="K144" t="s">
        <v>82</v>
      </c>
      <c r="L144" t="s">
        <v>1401</v>
      </c>
      <c r="O144" t="s">
        <v>1405</v>
      </c>
    </row>
    <row r="145" spans="1:15" x14ac:dyDescent="0.2">
      <c r="A145" s="73" t="str">
        <f t="shared" si="8"/>
        <v>Pohl E</v>
      </c>
      <c r="B145" s="2" t="str">
        <f t="shared" si="9"/>
        <v>I</v>
      </c>
      <c r="C145" s="73">
        <f t="shared" si="10"/>
        <v>33504.519999999997</v>
      </c>
      <c r="D145" t="str">
        <f t="shared" si="11"/>
        <v>vis</v>
      </c>
      <c r="E145" t="e">
        <f>VLOOKUP(C145,'A (old)'!C$21:E$935,3,FALSE)</f>
        <v>#N/A</v>
      </c>
      <c r="G145">
        <v>-10589</v>
      </c>
      <c r="H145">
        <v>-6.5299999999999997E-2</v>
      </c>
      <c r="I145">
        <v>33504.519999999997</v>
      </c>
      <c r="J145" t="s">
        <v>1291</v>
      </c>
      <c r="K145" t="s">
        <v>82</v>
      </c>
      <c r="L145" t="s">
        <v>1406</v>
      </c>
      <c r="O145" t="s">
        <v>1407</v>
      </c>
    </row>
    <row r="146" spans="1:15" x14ac:dyDescent="0.2">
      <c r="A146" s="73" t="str">
        <f t="shared" si="8"/>
        <v>Domke K</v>
      </c>
      <c r="B146" s="2" t="str">
        <f t="shared" si="9"/>
        <v>I</v>
      </c>
      <c r="C146" s="73">
        <f t="shared" si="10"/>
        <v>33504.523000000001</v>
      </c>
      <c r="D146" t="str">
        <f t="shared" si="11"/>
        <v>vis</v>
      </c>
      <c r="E146" t="e">
        <f>VLOOKUP(C146,'A (old)'!C$21:E$935,3,FALSE)</f>
        <v>#N/A</v>
      </c>
      <c r="G146">
        <v>-10589</v>
      </c>
      <c r="H146">
        <v>-6.2300000000000001E-2</v>
      </c>
      <c r="I146">
        <v>33504.523000000001</v>
      </c>
      <c r="J146" t="s">
        <v>1291</v>
      </c>
      <c r="K146" t="s">
        <v>82</v>
      </c>
      <c r="L146" t="s">
        <v>1408</v>
      </c>
      <c r="O146" t="s">
        <v>1321</v>
      </c>
    </row>
    <row r="147" spans="1:15" x14ac:dyDescent="0.2">
      <c r="A147" s="73" t="str">
        <f t="shared" si="8"/>
        <v>Pocher E</v>
      </c>
      <c r="B147" s="2" t="str">
        <f t="shared" si="9"/>
        <v>I</v>
      </c>
      <c r="C147" s="73">
        <f t="shared" si="10"/>
        <v>33504.525999999998</v>
      </c>
      <c r="D147" t="str">
        <f t="shared" si="11"/>
        <v>vis</v>
      </c>
      <c r="E147" t="e">
        <f>VLOOKUP(C147,'A (old)'!C$21:E$935,3,FALSE)</f>
        <v>#N/A</v>
      </c>
      <c r="G147">
        <v>-10589</v>
      </c>
      <c r="H147">
        <v>-5.9299999999999999E-2</v>
      </c>
      <c r="I147">
        <v>33504.525999999998</v>
      </c>
      <c r="J147" t="s">
        <v>1291</v>
      </c>
      <c r="K147" t="s">
        <v>82</v>
      </c>
      <c r="L147" t="s">
        <v>1409</v>
      </c>
      <c r="N147" t="s">
        <v>1321</v>
      </c>
    </row>
    <row r="148" spans="1:15" x14ac:dyDescent="0.2">
      <c r="A148" s="73" t="str">
        <f t="shared" si="8"/>
        <v>Pohl E</v>
      </c>
      <c r="B148" s="2" t="str">
        <f t="shared" si="9"/>
        <v>I</v>
      </c>
      <c r="C148" s="73">
        <f t="shared" si="10"/>
        <v>33558.381999999998</v>
      </c>
      <c r="D148" t="str">
        <f t="shared" si="11"/>
        <v>vis</v>
      </c>
      <c r="E148" t="e">
        <f>VLOOKUP(C148,'A (old)'!C$21:E$935,3,FALSE)</f>
        <v>#N/A</v>
      </c>
      <c r="G148">
        <v>-10542</v>
      </c>
      <c r="H148">
        <v>-6.9099999999999995E-2</v>
      </c>
      <c r="I148">
        <v>33558.381999999998</v>
      </c>
      <c r="J148" t="s">
        <v>1291</v>
      </c>
      <c r="K148" t="s">
        <v>82</v>
      </c>
      <c r="L148" t="s">
        <v>1406</v>
      </c>
      <c r="O148" t="s">
        <v>1407</v>
      </c>
    </row>
    <row r="149" spans="1:15" x14ac:dyDescent="0.2">
      <c r="A149" s="73" t="str">
        <f t="shared" si="8"/>
        <v>Domke K</v>
      </c>
      <c r="B149" s="2" t="str">
        <f t="shared" si="9"/>
        <v>I</v>
      </c>
      <c r="C149" s="73">
        <f t="shared" si="10"/>
        <v>33558.387000000002</v>
      </c>
      <c r="D149" t="str">
        <f t="shared" si="11"/>
        <v>vis</v>
      </c>
      <c r="E149" t="e">
        <f>VLOOKUP(C149,'A (old)'!C$21:E$935,3,FALSE)</f>
        <v>#N/A</v>
      </c>
      <c r="G149">
        <v>-10542</v>
      </c>
      <c r="H149">
        <v>-6.4100000000000004E-2</v>
      </c>
      <c r="I149">
        <v>33558.387000000002</v>
      </c>
      <c r="J149" t="s">
        <v>1291</v>
      </c>
      <c r="K149" t="s">
        <v>82</v>
      </c>
      <c r="L149" t="s">
        <v>1408</v>
      </c>
      <c r="O149" t="s">
        <v>1321</v>
      </c>
    </row>
    <row r="150" spans="1:15" x14ac:dyDescent="0.2">
      <c r="A150" s="73" t="str">
        <f t="shared" si="8"/>
        <v>Domke K</v>
      </c>
      <c r="B150" s="2" t="str">
        <f t="shared" si="9"/>
        <v>I</v>
      </c>
      <c r="C150" s="73">
        <f t="shared" si="10"/>
        <v>33888.463000000003</v>
      </c>
      <c r="D150" t="str">
        <f t="shared" si="11"/>
        <v>vis</v>
      </c>
      <c r="E150" t="e">
        <f>VLOOKUP(C150,'A (old)'!C$21:E$935,3,FALSE)</f>
        <v>#N/A</v>
      </c>
      <c r="G150">
        <v>-10254</v>
      </c>
      <c r="H150">
        <v>-5.9400000000000001E-2</v>
      </c>
      <c r="I150">
        <v>33888.463000000003</v>
      </c>
      <c r="J150" t="s">
        <v>1291</v>
      </c>
      <c r="K150" t="s">
        <v>82</v>
      </c>
      <c r="L150" t="s">
        <v>1408</v>
      </c>
      <c r="O150" t="s">
        <v>1321</v>
      </c>
    </row>
    <row r="151" spans="1:15" x14ac:dyDescent="0.2">
      <c r="A151" s="73" t="str">
        <f t="shared" si="8"/>
        <v>Pohl E</v>
      </c>
      <c r="B151" s="2" t="str">
        <f t="shared" si="9"/>
        <v>I</v>
      </c>
      <c r="C151" s="73">
        <f t="shared" si="10"/>
        <v>34272.406000000003</v>
      </c>
      <c r="D151" t="str">
        <f t="shared" si="11"/>
        <v>vis</v>
      </c>
      <c r="E151" t="e">
        <f>VLOOKUP(C151,'A (old)'!C$21:E$935,3,FALSE)</f>
        <v>#N/A</v>
      </c>
      <c r="G151">
        <v>-9919</v>
      </c>
      <c r="H151">
        <v>-5.3600000000000002E-2</v>
      </c>
      <c r="I151">
        <v>34272.406000000003</v>
      </c>
      <c r="J151" t="s">
        <v>1291</v>
      </c>
      <c r="K151" t="s">
        <v>82</v>
      </c>
      <c r="L151" t="s">
        <v>1406</v>
      </c>
      <c r="O151" t="s">
        <v>1321</v>
      </c>
    </row>
    <row r="152" spans="1:15" x14ac:dyDescent="0.2">
      <c r="A152" s="73" t="str">
        <f t="shared" si="8"/>
        <v>Domke K</v>
      </c>
      <c r="B152" s="2" t="str">
        <f t="shared" si="9"/>
        <v>I</v>
      </c>
      <c r="C152" s="73">
        <f t="shared" si="10"/>
        <v>34272.406000000003</v>
      </c>
      <c r="D152" t="str">
        <f t="shared" si="11"/>
        <v>vis</v>
      </c>
      <c r="E152" t="e">
        <f>VLOOKUP(C152,'A (old)'!C$21:E$935,3,FALSE)</f>
        <v>#N/A</v>
      </c>
      <c r="G152">
        <v>-9919</v>
      </c>
      <c r="H152">
        <v>-5.3600000000000002E-2</v>
      </c>
      <c r="I152">
        <v>34272.406000000003</v>
      </c>
      <c r="J152" t="s">
        <v>1291</v>
      </c>
      <c r="K152" t="s">
        <v>82</v>
      </c>
      <c r="L152" t="s">
        <v>1408</v>
      </c>
      <c r="O152" t="s">
        <v>1410</v>
      </c>
    </row>
    <row r="153" spans="1:15" x14ac:dyDescent="0.2">
      <c r="A153" s="73" t="str">
        <f t="shared" si="8"/>
        <v>Domke K</v>
      </c>
      <c r="B153" s="2" t="str">
        <f t="shared" si="9"/>
        <v>I</v>
      </c>
      <c r="C153" s="73">
        <f t="shared" si="10"/>
        <v>34303.35</v>
      </c>
      <c r="D153" t="str">
        <f t="shared" si="11"/>
        <v>vis</v>
      </c>
      <c r="E153" t="e">
        <f>VLOOKUP(C153,'A (old)'!C$21:E$935,3,FALSE)</f>
        <v>#N/A</v>
      </c>
      <c r="G153">
        <v>-9892</v>
      </c>
      <c r="H153">
        <v>-5.3699999999999998E-2</v>
      </c>
      <c r="I153">
        <v>34303.35</v>
      </c>
      <c r="J153" t="s">
        <v>1291</v>
      </c>
      <c r="K153" t="s">
        <v>82</v>
      </c>
      <c r="L153" t="s">
        <v>1408</v>
      </c>
      <c r="O153" t="s">
        <v>1321</v>
      </c>
    </row>
    <row r="154" spans="1:15" x14ac:dyDescent="0.2">
      <c r="A154" s="73" t="str">
        <f t="shared" si="8"/>
        <v>Whitney B S</v>
      </c>
      <c r="B154" s="2" t="str">
        <f t="shared" si="9"/>
        <v>I</v>
      </c>
      <c r="C154" s="73">
        <f t="shared" si="10"/>
        <v>35019.665999999997</v>
      </c>
      <c r="D154" t="str">
        <f t="shared" si="11"/>
        <v>pg</v>
      </c>
      <c r="E154" t="e">
        <f>VLOOKUP(C154,'A (old)'!C$21:E$935,3,FALSE)</f>
        <v>#N/A</v>
      </c>
      <c r="G154">
        <v>-9267</v>
      </c>
      <c r="H154">
        <v>-3.8399999999999997E-2</v>
      </c>
      <c r="I154">
        <v>35019.665999999997</v>
      </c>
      <c r="J154" t="s">
        <v>1291</v>
      </c>
      <c r="K154" t="s">
        <v>81</v>
      </c>
      <c r="L154" t="s">
        <v>1411</v>
      </c>
      <c r="N154" t="s">
        <v>1412</v>
      </c>
    </row>
    <row r="155" spans="1:15" x14ac:dyDescent="0.2">
      <c r="A155" s="73" t="str">
        <f t="shared" si="8"/>
        <v>Whitney B S</v>
      </c>
      <c r="B155" s="2" t="str">
        <f t="shared" si="9"/>
        <v>I</v>
      </c>
      <c r="C155" s="73">
        <f t="shared" si="10"/>
        <v>35034.572</v>
      </c>
      <c r="D155" t="str">
        <f t="shared" si="11"/>
        <v>pg</v>
      </c>
      <c r="E155" t="e">
        <f>VLOOKUP(C155,'A (old)'!C$21:E$935,3,FALSE)</f>
        <v>#N/A</v>
      </c>
      <c r="G155">
        <v>-9254</v>
      </c>
      <c r="H155">
        <v>-3.1399999999999997E-2</v>
      </c>
      <c r="I155">
        <v>35034.572</v>
      </c>
      <c r="J155" t="s">
        <v>1291</v>
      </c>
      <c r="K155" t="s">
        <v>81</v>
      </c>
      <c r="L155" t="s">
        <v>1411</v>
      </c>
      <c r="N155" t="s">
        <v>1412</v>
      </c>
    </row>
    <row r="156" spans="1:15" x14ac:dyDescent="0.2">
      <c r="A156" s="73" t="str">
        <f t="shared" si="8"/>
        <v>Whitney B S</v>
      </c>
      <c r="B156" s="2" t="str">
        <f t="shared" si="9"/>
        <v>I</v>
      </c>
      <c r="C156" s="73">
        <f t="shared" si="10"/>
        <v>35097.597999999998</v>
      </c>
      <c r="D156" t="str">
        <f t="shared" si="11"/>
        <v>pg</v>
      </c>
      <c r="E156" t="e">
        <f>VLOOKUP(C156,'A (old)'!C$21:E$935,3,FALSE)</f>
        <v>#N/A</v>
      </c>
      <c r="G156">
        <v>-9199</v>
      </c>
      <c r="H156">
        <v>-3.9899999999999998E-2</v>
      </c>
      <c r="I156">
        <v>35097.597999999998</v>
      </c>
      <c r="J156" t="s">
        <v>1291</v>
      </c>
      <c r="K156" t="s">
        <v>81</v>
      </c>
      <c r="L156" t="s">
        <v>1411</v>
      </c>
      <c r="N156" t="s">
        <v>1412</v>
      </c>
    </row>
    <row r="157" spans="1:15" x14ac:dyDescent="0.2">
      <c r="A157" s="73" t="str">
        <f t="shared" si="8"/>
        <v>Jahn A</v>
      </c>
      <c r="B157" s="2" t="str">
        <f t="shared" si="9"/>
        <v>I</v>
      </c>
      <c r="C157" s="73">
        <f t="shared" si="10"/>
        <v>35332.540999999997</v>
      </c>
      <c r="D157" t="str">
        <f t="shared" si="11"/>
        <v>vis</v>
      </c>
      <c r="E157" t="e">
        <f>VLOOKUP(C157,'A (old)'!C$21:E$935,3,FALSE)</f>
        <v>#N/A</v>
      </c>
      <c r="G157">
        <v>-8994</v>
      </c>
      <c r="H157">
        <v>-4.3499999999999997E-2</v>
      </c>
      <c r="I157">
        <v>35332.540999999997</v>
      </c>
      <c r="J157" t="s">
        <v>1291</v>
      </c>
      <c r="K157" t="s">
        <v>82</v>
      </c>
      <c r="L157" t="s">
        <v>1413</v>
      </c>
      <c r="O157" t="s">
        <v>1414</v>
      </c>
    </row>
    <row r="158" spans="1:15" x14ac:dyDescent="0.2">
      <c r="A158" s="73" t="str">
        <f t="shared" si="8"/>
        <v>Rudolph R</v>
      </c>
      <c r="B158" s="2" t="str">
        <f t="shared" si="9"/>
        <v>I</v>
      </c>
      <c r="C158" s="73">
        <f t="shared" si="10"/>
        <v>35332.548999999999</v>
      </c>
      <c r="D158" t="str">
        <f t="shared" si="11"/>
        <v>vis</v>
      </c>
      <c r="E158" t="e">
        <f>VLOOKUP(C158,'A (old)'!C$21:E$935,3,FALSE)</f>
        <v>#N/A</v>
      </c>
      <c r="G158">
        <v>-8994</v>
      </c>
      <c r="H158">
        <v>-3.5499999999999997E-2</v>
      </c>
      <c r="I158">
        <v>35332.548999999999</v>
      </c>
      <c r="J158" t="s">
        <v>1291</v>
      </c>
      <c r="K158" t="s">
        <v>82</v>
      </c>
      <c r="L158" t="s">
        <v>1415</v>
      </c>
      <c r="N158" t="s">
        <v>1414</v>
      </c>
    </row>
    <row r="159" spans="1:15" x14ac:dyDescent="0.2">
      <c r="A159" s="73" t="str">
        <f t="shared" si="8"/>
        <v>Quester W</v>
      </c>
      <c r="B159" s="2" t="str">
        <f t="shared" si="9"/>
        <v>I</v>
      </c>
      <c r="C159" s="73">
        <f t="shared" si="10"/>
        <v>35370.362999999998</v>
      </c>
      <c r="D159" t="str">
        <f t="shared" si="11"/>
        <v>vis</v>
      </c>
      <c r="E159" t="e">
        <f>VLOOKUP(C159,'A (old)'!C$21:E$935,3,FALSE)</f>
        <v>#N/A</v>
      </c>
      <c r="G159">
        <v>-8961</v>
      </c>
      <c r="H159">
        <v>-4.2200000000000001E-2</v>
      </c>
      <c r="I159">
        <v>35370.362999999998</v>
      </c>
      <c r="J159" t="s">
        <v>1291</v>
      </c>
      <c r="K159" t="s">
        <v>82</v>
      </c>
      <c r="L159" t="s">
        <v>1416</v>
      </c>
      <c r="N159" t="s">
        <v>1414</v>
      </c>
    </row>
    <row r="160" spans="1:15" x14ac:dyDescent="0.2">
      <c r="A160" s="73" t="str">
        <f t="shared" si="8"/>
        <v>Rudolph R</v>
      </c>
      <c r="B160" s="2" t="str">
        <f t="shared" si="9"/>
        <v>I</v>
      </c>
      <c r="C160" s="73">
        <f t="shared" si="10"/>
        <v>35370.364999999998</v>
      </c>
      <c r="D160" t="str">
        <f t="shared" si="11"/>
        <v>vis</v>
      </c>
      <c r="E160" t="e">
        <f>VLOOKUP(C160,'A (old)'!C$21:E$935,3,FALSE)</f>
        <v>#N/A</v>
      </c>
      <c r="G160">
        <v>-8961</v>
      </c>
      <c r="H160">
        <v>-4.02E-2</v>
      </c>
      <c r="I160">
        <v>35370.364999999998</v>
      </c>
      <c r="J160" t="s">
        <v>1291</v>
      </c>
      <c r="K160" t="s">
        <v>82</v>
      </c>
      <c r="L160" t="s">
        <v>1415</v>
      </c>
      <c r="N160" t="s">
        <v>1414</v>
      </c>
    </row>
    <row r="161" spans="1:14" x14ac:dyDescent="0.2">
      <c r="A161" s="73" t="str">
        <f t="shared" si="8"/>
        <v>Whitney B S</v>
      </c>
      <c r="B161" s="2" t="str">
        <f t="shared" si="9"/>
        <v>I</v>
      </c>
      <c r="C161" s="73">
        <f t="shared" si="10"/>
        <v>35388.71</v>
      </c>
      <c r="D161" t="str">
        <f t="shared" si="11"/>
        <v>pg</v>
      </c>
      <c r="E161" t="e">
        <f>VLOOKUP(C161,'A (old)'!C$21:E$935,3,FALSE)</f>
        <v>#N/A</v>
      </c>
      <c r="G161">
        <v>-8945</v>
      </c>
      <c r="H161">
        <v>-3.2500000000000001E-2</v>
      </c>
      <c r="I161">
        <v>35388.71</v>
      </c>
      <c r="J161" t="s">
        <v>1291</v>
      </c>
      <c r="K161" t="s">
        <v>81</v>
      </c>
      <c r="L161" t="s">
        <v>1411</v>
      </c>
      <c r="N161" t="s">
        <v>1412</v>
      </c>
    </row>
    <row r="162" spans="1:14" x14ac:dyDescent="0.2">
      <c r="A162" s="73" t="str">
        <f t="shared" si="8"/>
        <v>Whitney B S</v>
      </c>
      <c r="B162" s="2" t="str">
        <f t="shared" si="9"/>
        <v>I</v>
      </c>
      <c r="C162" s="73">
        <f t="shared" si="10"/>
        <v>35726.81</v>
      </c>
      <c r="D162" t="str">
        <f t="shared" si="11"/>
        <v>pg</v>
      </c>
      <c r="E162" t="e">
        <f>VLOOKUP(C162,'A (old)'!C$21:E$935,3,FALSE)</f>
        <v>#N/A</v>
      </c>
      <c r="G162">
        <v>-8650</v>
      </c>
      <c r="H162">
        <v>-2.64E-2</v>
      </c>
      <c r="I162">
        <v>35726.81</v>
      </c>
      <c r="J162" t="s">
        <v>1291</v>
      </c>
      <c r="K162" t="s">
        <v>81</v>
      </c>
      <c r="L162" t="s">
        <v>1411</v>
      </c>
      <c r="N162" t="s">
        <v>1412</v>
      </c>
    </row>
    <row r="163" spans="1:14" x14ac:dyDescent="0.2">
      <c r="A163" s="73" t="str">
        <f t="shared" si="8"/>
        <v>Lichtenknecker D</v>
      </c>
      <c r="B163" s="2" t="str">
        <f t="shared" si="9"/>
        <v>I</v>
      </c>
      <c r="C163" s="73">
        <f t="shared" si="10"/>
        <v>36085.525999999998</v>
      </c>
      <c r="D163" t="str">
        <f t="shared" si="11"/>
        <v>vis</v>
      </c>
      <c r="E163" t="e">
        <f>VLOOKUP(C163,'A (old)'!C$21:E$935,3,FALSE)</f>
        <v>#N/A</v>
      </c>
      <c r="G163">
        <v>-8337</v>
      </c>
      <c r="H163">
        <v>-3.3700000000000001E-2</v>
      </c>
      <c r="I163">
        <v>36085.525999999998</v>
      </c>
      <c r="J163" t="s">
        <v>1291</v>
      </c>
      <c r="K163" t="s">
        <v>82</v>
      </c>
      <c r="L163" t="s">
        <v>1417</v>
      </c>
      <c r="M163" t="s">
        <v>1414</v>
      </c>
    </row>
    <row r="164" spans="1:14" x14ac:dyDescent="0.2">
      <c r="A164" s="73" t="str">
        <f t="shared" si="8"/>
        <v>Rudolph R</v>
      </c>
      <c r="B164" s="2" t="str">
        <f t="shared" si="9"/>
        <v>I</v>
      </c>
      <c r="C164" s="73">
        <f t="shared" si="10"/>
        <v>36085.527999999998</v>
      </c>
      <c r="D164" t="str">
        <f t="shared" si="11"/>
        <v>vis</v>
      </c>
      <c r="E164" t="e">
        <f>VLOOKUP(C164,'A (old)'!C$21:E$935,3,FALSE)</f>
        <v>#N/A</v>
      </c>
      <c r="G164">
        <v>-8337</v>
      </c>
      <c r="H164">
        <v>-3.1699999999999999E-2</v>
      </c>
      <c r="I164">
        <v>36085.527999999998</v>
      </c>
      <c r="J164" t="s">
        <v>1291</v>
      </c>
      <c r="K164" t="s">
        <v>82</v>
      </c>
      <c r="L164" t="s">
        <v>1415</v>
      </c>
      <c r="N164" t="s">
        <v>1414</v>
      </c>
    </row>
    <row r="165" spans="1:14" x14ac:dyDescent="0.2">
      <c r="A165" s="73" t="str">
        <f t="shared" si="8"/>
        <v>Lichtenknecker D</v>
      </c>
      <c r="B165" s="2" t="str">
        <f t="shared" si="9"/>
        <v>I</v>
      </c>
      <c r="C165" s="73">
        <f t="shared" si="10"/>
        <v>36100.434000000001</v>
      </c>
      <c r="D165" t="str">
        <f t="shared" si="11"/>
        <v>vis</v>
      </c>
      <c r="E165" t="e">
        <f>VLOOKUP(C165,'A (old)'!C$21:E$935,3,FALSE)</f>
        <v>#N/A</v>
      </c>
      <c r="G165">
        <v>-8324</v>
      </c>
      <c r="H165">
        <v>-2.4799999999999999E-2</v>
      </c>
      <c r="I165">
        <v>36100.434000000001</v>
      </c>
      <c r="J165" t="s">
        <v>1291</v>
      </c>
      <c r="K165" t="s">
        <v>82</v>
      </c>
      <c r="L165" t="s">
        <v>1417</v>
      </c>
      <c r="M165" t="s">
        <v>1414</v>
      </c>
    </row>
    <row r="166" spans="1:14" x14ac:dyDescent="0.2">
      <c r="A166" s="73" t="str">
        <f t="shared" si="8"/>
        <v>Lichtenknecker D</v>
      </c>
      <c r="B166" s="2" t="str">
        <f t="shared" si="9"/>
        <v>I</v>
      </c>
      <c r="C166" s="73">
        <f t="shared" si="10"/>
        <v>36108.447</v>
      </c>
      <c r="D166" t="str">
        <f t="shared" si="11"/>
        <v>vis</v>
      </c>
      <c r="E166" t="e">
        <f>VLOOKUP(C166,'A (old)'!C$21:E$935,3,FALSE)</f>
        <v>#N/A</v>
      </c>
      <c r="G166">
        <v>-8317</v>
      </c>
      <c r="H166">
        <v>-3.4299999999999997E-2</v>
      </c>
      <c r="I166">
        <v>36108.447</v>
      </c>
      <c r="J166" t="s">
        <v>1291</v>
      </c>
      <c r="K166" t="s">
        <v>82</v>
      </c>
      <c r="L166" t="s">
        <v>1417</v>
      </c>
      <c r="M166" t="s">
        <v>1414</v>
      </c>
    </row>
    <row r="167" spans="1:14" x14ac:dyDescent="0.2">
      <c r="A167" s="73" t="str">
        <f t="shared" si="8"/>
        <v>Rudolph R</v>
      </c>
      <c r="B167" s="2" t="str">
        <f t="shared" si="9"/>
        <v>I</v>
      </c>
      <c r="C167" s="73">
        <f t="shared" si="10"/>
        <v>36108.455000000002</v>
      </c>
      <c r="D167" t="str">
        <f t="shared" si="11"/>
        <v>vis</v>
      </c>
      <c r="E167" t="e">
        <f>VLOOKUP(C167,'A (old)'!C$21:E$935,3,FALSE)</f>
        <v>#N/A</v>
      </c>
      <c r="G167">
        <v>-8317</v>
      </c>
      <c r="H167">
        <v>-2.63E-2</v>
      </c>
      <c r="I167">
        <v>36108.455000000002</v>
      </c>
      <c r="J167" t="s">
        <v>1291</v>
      </c>
      <c r="K167" t="s">
        <v>82</v>
      </c>
      <c r="L167" t="s">
        <v>1415</v>
      </c>
      <c r="N167" t="s">
        <v>1414</v>
      </c>
    </row>
    <row r="168" spans="1:14" x14ac:dyDescent="0.2">
      <c r="A168" s="73" t="str">
        <f t="shared" si="8"/>
        <v>Braune W</v>
      </c>
      <c r="B168" s="2" t="str">
        <f t="shared" si="9"/>
        <v>I</v>
      </c>
      <c r="C168" s="73">
        <f t="shared" si="10"/>
        <v>36108.46</v>
      </c>
      <c r="D168" t="str">
        <f t="shared" si="11"/>
        <v>vis</v>
      </c>
      <c r="E168" t="e">
        <f>VLOOKUP(C168,'A (old)'!C$21:E$935,3,FALSE)</f>
        <v>#N/A</v>
      </c>
      <c r="G168">
        <v>-8317</v>
      </c>
      <c r="H168">
        <v>-2.1299999999999999E-2</v>
      </c>
      <c r="I168">
        <v>36108.46</v>
      </c>
      <c r="J168" t="s">
        <v>1291</v>
      </c>
      <c r="K168" t="s">
        <v>82</v>
      </c>
      <c r="L168" t="s">
        <v>1418</v>
      </c>
      <c r="N168" t="s">
        <v>1414</v>
      </c>
    </row>
    <row r="169" spans="1:14" x14ac:dyDescent="0.2">
      <c r="A169" s="73" t="str">
        <f t="shared" si="8"/>
        <v>Gueduer N</v>
      </c>
      <c r="B169" s="2" t="str">
        <f t="shared" si="9"/>
        <v>II</v>
      </c>
      <c r="C169" s="73">
        <f t="shared" si="10"/>
        <v>36175.470999999998</v>
      </c>
      <c r="D169" t="str">
        <f t="shared" si="11"/>
        <v>vis</v>
      </c>
      <c r="E169" t="e">
        <f>VLOOKUP(C169,'A (old)'!C$21:E$935,3,FALSE)</f>
        <v>#N/A</v>
      </c>
      <c r="G169">
        <v>-8259</v>
      </c>
      <c r="H169">
        <v>-5.6000000000000001E-2</v>
      </c>
      <c r="I169">
        <v>36175.470999999998</v>
      </c>
      <c r="J169" t="s">
        <v>249</v>
      </c>
      <c r="K169" t="s">
        <v>82</v>
      </c>
      <c r="L169" t="s">
        <v>114</v>
      </c>
      <c r="N169" t="s">
        <v>1321</v>
      </c>
    </row>
    <row r="170" spans="1:14" x14ac:dyDescent="0.2">
      <c r="A170" s="73" t="str">
        <f t="shared" si="8"/>
        <v>Gueduer N</v>
      </c>
      <c r="B170" s="2" t="str">
        <f t="shared" si="9"/>
        <v>II</v>
      </c>
      <c r="C170" s="73">
        <f t="shared" si="10"/>
        <v>36497.521099999998</v>
      </c>
      <c r="D170" t="str">
        <f t="shared" si="11"/>
        <v>pe</v>
      </c>
      <c r="E170" t="e">
        <f>VLOOKUP(C170,'A (old)'!C$21:E$935,3,FALSE)</f>
        <v>#N/A</v>
      </c>
      <c r="G170">
        <v>-7978</v>
      </c>
      <c r="H170">
        <v>-5.4699999999999999E-2</v>
      </c>
      <c r="I170">
        <v>36497.521099999998</v>
      </c>
      <c r="J170" t="s">
        <v>249</v>
      </c>
      <c r="K170" t="s">
        <v>115</v>
      </c>
      <c r="L170" t="s">
        <v>114</v>
      </c>
      <c r="N170" t="s">
        <v>1321</v>
      </c>
    </row>
    <row r="171" spans="1:14" x14ac:dyDescent="0.2">
      <c r="A171" s="73" t="str">
        <f t="shared" si="8"/>
        <v>Gueduer N</v>
      </c>
      <c r="B171" s="2" t="str">
        <f t="shared" si="9"/>
        <v>II</v>
      </c>
      <c r="C171" s="73">
        <f t="shared" si="10"/>
        <v>36544.506999999998</v>
      </c>
      <c r="D171" t="str">
        <f t="shared" si="11"/>
        <v>vis</v>
      </c>
      <c r="E171" t="e">
        <f>VLOOKUP(C171,'A (old)'!C$21:E$935,3,FALSE)</f>
        <v>#N/A</v>
      </c>
      <c r="G171">
        <v>-7937</v>
      </c>
      <c r="H171">
        <v>-5.8099999999999999E-2</v>
      </c>
      <c r="I171">
        <v>36544.506999999998</v>
      </c>
      <c r="J171" t="s">
        <v>249</v>
      </c>
      <c r="K171" t="s">
        <v>82</v>
      </c>
      <c r="L171" t="s">
        <v>114</v>
      </c>
      <c r="N171" t="s">
        <v>1321</v>
      </c>
    </row>
    <row r="172" spans="1:14" x14ac:dyDescent="0.2">
      <c r="A172" s="73" t="str">
        <f t="shared" si="8"/>
        <v>Gueduer N</v>
      </c>
      <c r="B172" s="2" t="str">
        <f t="shared" si="9"/>
        <v>II</v>
      </c>
      <c r="C172" s="73">
        <f t="shared" si="10"/>
        <v>36544.514999999999</v>
      </c>
      <c r="D172" t="str">
        <f t="shared" si="11"/>
        <v>vis</v>
      </c>
      <c r="E172" t="e">
        <f>VLOOKUP(C172,'A (old)'!C$21:E$935,3,FALSE)</f>
        <v>#N/A</v>
      </c>
      <c r="G172">
        <v>-7937</v>
      </c>
      <c r="H172">
        <v>-5.0099999999999999E-2</v>
      </c>
      <c r="I172">
        <v>36544.514999999999</v>
      </c>
      <c r="J172" t="s">
        <v>249</v>
      </c>
      <c r="K172" t="s">
        <v>82</v>
      </c>
      <c r="L172" t="s">
        <v>114</v>
      </c>
      <c r="N172" t="s">
        <v>1321</v>
      </c>
    </row>
    <row r="173" spans="1:14" x14ac:dyDescent="0.2">
      <c r="A173" s="73" t="str">
        <f t="shared" si="8"/>
        <v>Gueduer N</v>
      </c>
      <c r="B173" s="2" t="str">
        <f t="shared" si="9"/>
        <v>II</v>
      </c>
      <c r="C173" s="73">
        <f t="shared" si="10"/>
        <v>36872.315000000002</v>
      </c>
      <c r="D173" t="str">
        <f t="shared" si="11"/>
        <v>vis</v>
      </c>
      <c r="E173" t="e">
        <f>VLOOKUP(C173,'A (old)'!C$21:E$935,3,FALSE)</f>
        <v>#N/A</v>
      </c>
      <c r="G173">
        <v>-7651</v>
      </c>
      <c r="H173">
        <v>-2.93E-2</v>
      </c>
      <c r="I173">
        <v>36872.315000000002</v>
      </c>
      <c r="J173" t="s">
        <v>249</v>
      </c>
      <c r="K173" t="s">
        <v>82</v>
      </c>
      <c r="L173" t="s">
        <v>114</v>
      </c>
      <c r="N173" t="s">
        <v>1321</v>
      </c>
    </row>
    <row r="174" spans="1:14" x14ac:dyDescent="0.2">
      <c r="A174" s="73" t="str">
        <f t="shared" si="8"/>
        <v>Gueduer N</v>
      </c>
      <c r="B174" s="2" t="str">
        <f t="shared" si="9"/>
        <v>II</v>
      </c>
      <c r="C174" s="73">
        <f t="shared" si="10"/>
        <v>36872.317000000003</v>
      </c>
      <c r="D174" t="str">
        <f t="shared" si="11"/>
        <v>vis</v>
      </c>
      <c r="E174" t="e">
        <f>VLOOKUP(C174,'A (old)'!C$21:E$935,3,FALSE)</f>
        <v>#N/A</v>
      </c>
      <c r="G174">
        <v>-7651</v>
      </c>
      <c r="H174">
        <v>-2.7300000000000001E-2</v>
      </c>
      <c r="I174">
        <v>36872.317000000003</v>
      </c>
      <c r="J174" t="s">
        <v>249</v>
      </c>
      <c r="K174" t="s">
        <v>82</v>
      </c>
      <c r="L174" t="s">
        <v>114</v>
      </c>
      <c r="N174" t="s">
        <v>1321</v>
      </c>
    </row>
    <row r="175" spans="1:14" x14ac:dyDescent="0.2">
      <c r="A175" s="73" t="str">
        <f t="shared" si="8"/>
        <v>Gueduer N</v>
      </c>
      <c r="B175" s="2" t="str">
        <f t="shared" si="9"/>
        <v>II</v>
      </c>
      <c r="C175" s="73">
        <f t="shared" si="10"/>
        <v>36872.317999999999</v>
      </c>
      <c r="D175" t="str">
        <f t="shared" si="11"/>
        <v>vis</v>
      </c>
      <c r="E175" t="e">
        <f>VLOOKUP(C175,'A (old)'!C$21:E$935,3,FALSE)</f>
        <v>#N/A</v>
      </c>
      <c r="G175">
        <v>-7651</v>
      </c>
      <c r="H175">
        <v>-2.63E-2</v>
      </c>
      <c r="I175">
        <v>36872.317999999999</v>
      </c>
      <c r="J175" t="s">
        <v>249</v>
      </c>
      <c r="K175" t="s">
        <v>82</v>
      </c>
      <c r="L175" t="s">
        <v>114</v>
      </c>
      <c r="N175" t="s">
        <v>1321</v>
      </c>
    </row>
    <row r="176" spans="1:14" x14ac:dyDescent="0.2">
      <c r="A176" s="73" t="str">
        <f t="shared" si="8"/>
        <v>Gueduer N</v>
      </c>
      <c r="B176" s="2" t="str">
        <f t="shared" si="9"/>
        <v>II</v>
      </c>
      <c r="C176" s="73">
        <f t="shared" si="10"/>
        <v>36872.321000000004</v>
      </c>
      <c r="D176" t="str">
        <f t="shared" si="11"/>
        <v>vis</v>
      </c>
      <c r="E176" t="e">
        <f>VLOOKUP(C176,'A (old)'!C$21:E$935,3,FALSE)</f>
        <v>#N/A</v>
      </c>
      <c r="G176">
        <v>-7651</v>
      </c>
      <c r="H176">
        <v>-2.3300000000000001E-2</v>
      </c>
      <c r="I176">
        <v>36872.321000000004</v>
      </c>
      <c r="J176" t="s">
        <v>249</v>
      </c>
      <c r="K176" t="s">
        <v>82</v>
      </c>
      <c r="L176" t="s">
        <v>114</v>
      </c>
      <c r="N176" t="s">
        <v>1321</v>
      </c>
    </row>
    <row r="177" spans="1:15" x14ac:dyDescent="0.2">
      <c r="A177" s="73" t="str">
        <f t="shared" si="8"/>
        <v>Gueduer N</v>
      </c>
      <c r="B177" s="2" t="str">
        <f t="shared" si="9"/>
        <v>II</v>
      </c>
      <c r="C177" s="73">
        <f t="shared" si="10"/>
        <v>36873.480000000003</v>
      </c>
      <c r="D177" t="str">
        <f t="shared" si="11"/>
        <v>vis</v>
      </c>
      <c r="E177" t="e">
        <f>VLOOKUP(C177,'A (old)'!C$21:E$935,3,FALSE)</f>
        <v>#N/A</v>
      </c>
      <c r="G177">
        <v>-7650</v>
      </c>
      <c r="H177">
        <v>-1.03E-2</v>
      </c>
      <c r="I177">
        <v>36873.480000000003</v>
      </c>
      <c r="J177" t="s">
        <v>249</v>
      </c>
      <c r="K177" t="s">
        <v>82</v>
      </c>
      <c r="L177" t="s">
        <v>114</v>
      </c>
      <c r="N177" t="s">
        <v>1321</v>
      </c>
    </row>
    <row r="178" spans="1:15" x14ac:dyDescent="0.2">
      <c r="A178" s="73" t="str">
        <f t="shared" si="8"/>
        <v>Gueduer N</v>
      </c>
      <c r="B178" s="2" t="str">
        <f t="shared" si="9"/>
        <v>II</v>
      </c>
      <c r="C178" s="73">
        <f t="shared" si="10"/>
        <v>36904.402000000002</v>
      </c>
      <c r="D178" t="str">
        <f t="shared" si="11"/>
        <v>vis</v>
      </c>
      <c r="E178" t="e">
        <f>VLOOKUP(C178,'A (old)'!C$21:E$935,3,FALSE)</f>
        <v>#N/A</v>
      </c>
      <c r="G178">
        <v>-7623</v>
      </c>
      <c r="H178">
        <v>-3.2500000000000001E-2</v>
      </c>
      <c r="I178">
        <v>36904.402000000002</v>
      </c>
      <c r="J178" t="s">
        <v>249</v>
      </c>
      <c r="K178" t="s">
        <v>82</v>
      </c>
      <c r="L178" t="s">
        <v>114</v>
      </c>
      <c r="N178" t="s">
        <v>1321</v>
      </c>
    </row>
    <row r="179" spans="1:15" x14ac:dyDescent="0.2">
      <c r="A179" s="73" t="str">
        <f t="shared" si="8"/>
        <v>Rodzinski J</v>
      </c>
      <c r="B179" s="2" t="str">
        <f t="shared" si="9"/>
        <v>I</v>
      </c>
      <c r="C179" s="73">
        <f t="shared" si="10"/>
        <v>37175.470999999998</v>
      </c>
      <c r="D179" t="str">
        <f t="shared" si="11"/>
        <v>vis</v>
      </c>
      <c r="E179" t="e">
        <f>VLOOKUP(C179,'A (old)'!C$21:E$935,3,FALSE)</f>
        <v>#N/A</v>
      </c>
      <c r="G179">
        <v>-7386</v>
      </c>
      <c r="H179">
        <v>-1.17E-2</v>
      </c>
      <c r="I179">
        <v>37175.470999999998</v>
      </c>
      <c r="J179" t="s">
        <v>1291</v>
      </c>
      <c r="K179" t="s">
        <v>82</v>
      </c>
      <c r="L179" t="s">
        <v>1419</v>
      </c>
      <c r="N179" t="s">
        <v>1420</v>
      </c>
    </row>
    <row r="180" spans="1:15" x14ac:dyDescent="0.2">
      <c r="A180" s="73" t="str">
        <f t="shared" si="8"/>
        <v>Slowik Z</v>
      </c>
      <c r="B180" s="2" t="str">
        <f t="shared" si="9"/>
        <v>I</v>
      </c>
      <c r="C180" s="73">
        <f t="shared" si="10"/>
        <v>37175.472000000002</v>
      </c>
      <c r="D180" t="str">
        <f t="shared" si="11"/>
        <v>vis</v>
      </c>
      <c r="E180" t="e">
        <f>VLOOKUP(C180,'A (old)'!C$21:E$935,3,FALSE)</f>
        <v>#N/A</v>
      </c>
      <c r="G180">
        <v>-7386</v>
      </c>
      <c r="H180">
        <v>-1.0699999999999999E-2</v>
      </c>
      <c r="I180">
        <v>37175.472000000002</v>
      </c>
      <c r="J180" t="s">
        <v>1291</v>
      </c>
      <c r="K180" t="s">
        <v>82</v>
      </c>
      <c r="L180" t="s">
        <v>1421</v>
      </c>
      <c r="N180" t="s">
        <v>1422</v>
      </c>
    </row>
    <row r="181" spans="1:15" x14ac:dyDescent="0.2">
      <c r="A181" s="73" t="str">
        <f t="shared" si="8"/>
        <v>Ciemnolonski J</v>
      </c>
      <c r="B181" s="2" t="str">
        <f t="shared" si="9"/>
        <v>I</v>
      </c>
      <c r="C181" s="73">
        <f t="shared" si="10"/>
        <v>37175.476000000002</v>
      </c>
      <c r="D181" t="str">
        <f t="shared" si="11"/>
        <v>vis</v>
      </c>
      <c r="E181" t="e">
        <f>VLOOKUP(C181,'A (old)'!C$21:E$935,3,FALSE)</f>
        <v>#N/A</v>
      </c>
      <c r="G181">
        <v>-7386</v>
      </c>
      <c r="H181">
        <v>-6.7000000000000002E-3</v>
      </c>
      <c r="I181">
        <v>37175.476000000002</v>
      </c>
      <c r="J181" t="s">
        <v>1291</v>
      </c>
      <c r="K181" t="s">
        <v>82</v>
      </c>
      <c r="L181" t="s">
        <v>1423</v>
      </c>
      <c r="N181" t="s">
        <v>1422</v>
      </c>
    </row>
    <row r="182" spans="1:15" x14ac:dyDescent="0.2">
      <c r="A182" s="73" t="str">
        <f t="shared" si="8"/>
        <v>Flin P</v>
      </c>
      <c r="B182" s="2" t="str">
        <f t="shared" si="9"/>
        <v>I</v>
      </c>
      <c r="C182" s="73">
        <f t="shared" si="10"/>
        <v>37175.478000000003</v>
      </c>
      <c r="D182" t="str">
        <f t="shared" si="11"/>
        <v>vis</v>
      </c>
      <c r="E182" t="e">
        <f>VLOOKUP(C182,'A (old)'!C$21:E$935,3,FALSE)</f>
        <v>#N/A</v>
      </c>
      <c r="G182">
        <v>-7386</v>
      </c>
      <c r="H182">
        <v>-4.7000000000000002E-3</v>
      </c>
      <c r="I182">
        <v>37175.478000000003</v>
      </c>
      <c r="J182" t="s">
        <v>1291</v>
      </c>
      <c r="K182" t="s">
        <v>82</v>
      </c>
      <c r="L182" t="s">
        <v>1424</v>
      </c>
      <c r="O182" t="s">
        <v>1425</v>
      </c>
    </row>
    <row r="183" spans="1:15" x14ac:dyDescent="0.2">
      <c r="A183" s="73" t="str">
        <f t="shared" si="8"/>
        <v>Kuzminski J</v>
      </c>
      <c r="B183" s="2" t="str">
        <f t="shared" si="9"/>
        <v>I</v>
      </c>
      <c r="C183" s="73">
        <f t="shared" si="10"/>
        <v>37191.517999999996</v>
      </c>
      <c r="D183" t="str">
        <f t="shared" si="11"/>
        <v>vis</v>
      </c>
      <c r="E183" t="e">
        <f>VLOOKUP(C183,'A (old)'!C$21:E$935,3,FALSE)</f>
        <v>#N/A</v>
      </c>
      <c r="G183">
        <v>-7372</v>
      </c>
      <c r="H183">
        <v>-9.9000000000000008E-3</v>
      </c>
      <c r="I183">
        <v>37191.517999999996</v>
      </c>
      <c r="J183" t="s">
        <v>1291</v>
      </c>
      <c r="K183" t="s">
        <v>82</v>
      </c>
      <c r="L183" t="s">
        <v>1426</v>
      </c>
      <c r="N183" t="s">
        <v>1422</v>
      </c>
    </row>
    <row r="184" spans="1:15" x14ac:dyDescent="0.2">
      <c r="A184" s="73" t="str">
        <f t="shared" si="8"/>
        <v>Cristaldi</v>
      </c>
      <c r="B184" s="2" t="str">
        <f t="shared" si="9"/>
        <v>I</v>
      </c>
      <c r="C184" s="73">
        <f t="shared" si="10"/>
        <v>37497.521099999998</v>
      </c>
      <c r="D184" t="str">
        <f t="shared" si="11"/>
        <v>pe</v>
      </c>
      <c r="E184" t="e">
        <f>VLOOKUP(C184,'A (old)'!C$21:E$935,3,FALSE)</f>
        <v>#N/A</v>
      </c>
      <c r="G184">
        <v>-7105</v>
      </c>
      <c r="H184">
        <v>-1.04E-2</v>
      </c>
      <c r="I184">
        <v>37497.521099999998</v>
      </c>
      <c r="J184" t="s">
        <v>1291</v>
      </c>
      <c r="K184" t="s">
        <v>115</v>
      </c>
      <c r="L184" t="s">
        <v>1427</v>
      </c>
      <c r="N184" t="s">
        <v>1428</v>
      </c>
    </row>
    <row r="185" spans="1:15" x14ac:dyDescent="0.2">
      <c r="A185" s="73" t="str">
        <f t="shared" si="8"/>
        <v>Kubica B</v>
      </c>
      <c r="B185" s="2" t="str">
        <f t="shared" si="9"/>
        <v>I</v>
      </c>
      <c r="C185" s="73">
        <f t="shared" si="10"/>
        <v>37544.506999999998</v>
      </c>
      <c r="D185" t="str">
        <f t="shared" si="11"/>
        <v>vis</v>
      </c>
      <c r="E185" t="e">
        <f>VLOOKUP(C185,'A (old)'!C$21:E$935,3,FALSE)</f>
        <v>#N/A</v>
      </c>
      <c r="G185">
        <v>-7064</v>
      </c>
      <c r="H185">
        <v>-1.38E-2</v>
      </c>
      <c r="I185">
        <v>37544.506999999998</v>
      </c>
      <c r="J185" t="s">
        <v>1291</v>
      </c>
      <c r="K185" t="s">
        <v>82</v>
      </c>
      <c r="L185" t="s">
        <v>1429</v>
      </c>
      <c r="N185" t="s">
        <v>1430</v>
      </c>
    </row>
    <row r="186" spans="1:15" x14ac:dyDescent="0.2">
      <c r="A186" s="73" t="str">
        <f t="shared" si="8"/>
        <v>Kuzminski J</v>
      </c>
      <c r="B186" s="2" t="str">
        <f t="shared" si="9"/>
        <v>I</v>
      </c>
      <c r="C186" s="73">
        <f t="shared" si="10"/>
        <v>37544.514999999999</v>
      </c>
      <c r="D186" t="str">
        <f t="shared" si="11"/>
        <v>vis</v>
      </c>
      <c r="E186" t="e">
        <f>VLOOKUP(C186,'A (old)'!C$21:E$935,3,FALSE)</f>
        <v>#N/A</v>
      </c>
      <c r="G186">
        <v>-7064</v>
      </c>
      <c r="H186">
        <v>-5.7999999999999996E-3</v>
      </c>
      <c r="I186">
        <v>37544.514999999999</v>
      </c>
      <c r="J186" t="s">
        <v>1291</v>
      </c>
      <c r="K186" t="s">
        <v>82</v>
      </c>
      <c r="L186" t="s">
        <v>1426</v>
      </c>
      <c r="N186" t="s">
        <v>1430</v>
      </c>
    </row>
    <row r="187" spans="1:15" x14ac:dyDescent="0.2">
      <c r="A187" s="73" t="str">
        <f t="shared" si="8"/>
        <v>Pohl E</v>
      </c>
      <c r="B187" s="2" t="str">
        <f t="shared" si="9"/>
        <v>I</v>
      </c>
      <c r="C187" s="73">
        <f t="shared" si="10"/>
        <v>37872.315000000002</v>
      </c>
      <c r="D187" t="str">
        <f t="shared" si="11"/>
        <v>vis</v>
      </c>
      <c r="E187" t="e">
        <f>VLOOKUP(C187,'A (old)'!C$21:E$935,3,FALSE)</f>
        <v>#N/A</v>
      </c>
      <c r="G187">
        <v>-6778</v>
      </c>
      <c r="H187">
        <v>1.4999999999999999E-2</v>
      </c>
      <c r="I187">
        <v>37872.315000000002</v>
      </c>
      <c r="J187" t="s">
        <v>1291</v>
      </c>
      <c r="K187" t="s">
        <v>82</v>
      </c>
      <c r="L187" t="s">
        <v>1406</v>
      </c>
      <c r="O187" t="s">
        <v>1431</v>
      </c>
    </row>
    <row r="188" spans="1:15" x14ac:dyDescent="0.2">
      <c r="A188" s="73" t="str">
        <f t="shared" si="8"/>
        <v>Kizilirmak A</v>
      </c>
      <c r="B188" s="2" t="str">
        <f t="shared" si="9"/>
        <v>I</v>
      </c>
      <c r="C188" s="73">
        <f t="shared" si="10"/>
        <v>37872.317000000003</v>
      </c>
      <c r="D188" t="str">
        <f t="shared" si="11"/>
        <v>vis</v>
      </c>
      <c r="E188" t="e">
        <f>VLOOKUP(C188,'A (old)'!C$21:E$935,3,FALSE)</f>
        <v>#N/A</v>
      </c>
      <c r="G188">
        <v>-6778</v>
      </c>
      <c r="H188">
        <v>1.7000000000000001E-2</v>
      </c>
      <c r="I188">
        <v>37872.317000000003</v>
      </c>
      <c r="J188" t="s">
        <v>1291</v>
      </c>
      <c r="K188" t="s">
        <v>82</v>
      </c>
      <c r="L188" t="s">
        <v>1432</v>
      </c>
      <c r="N188" t="s">
        <v>1431</v>
      </c>
    </row>
    <row r="189" spans="1:15" x14ac:dyDescent="0.2">
      <c r="A189" s="73" t="str">
        <f t="shared" si="8"/>
        <v>Yavuz I</v>
      </c>
      <c r="B189" s="2" t="str">
        <f t="shared" si="9"/>
        <v>I</v>
      </c>
      <c r="C189" s="73">
        <f t="shared" si="10"/>
        <v>37872.317999999999</v>
      </c>
      <c r="D189" t="str">
        <f t="shared" si="11"/>
        <v>vis</v>
      </c>
      <c r="E189" t="e">
        <f>VLOOKUP(C189,'A (old)'!C$21:E$935,3,FALSE)</f>
        <v>#N/A</v>
      </c>
      <c r="G189">
        <v>-6778</v>
      </c>
      <c r="H189">
        <v>1.7999999999999999E-2</v>
      </c>
      <c r="I189">
        <v>37872.317999999999</v>
      </c>
      <c r="J189" t="s">
        <v>1291</v>
      </c>
      <c r="K189" t="s">
        <v>82</v>
      </c>
      <c r="L189" t="s">
        <v>1433</v>
      </c>
      <c r="O189" t="s">
        <v>1431</v>
      </c>
    </row>
    <row r="190" spans="1:15" x14ac:dyDescent="0.2">
      <c r="A190" s="73" t="str">
        <f t="shared" si="8"/>
        <v>Kizilirmak R</v>
      </c>
      <c r="B190" s="2" t="str">
        <f t="shared" si="9"/>
        <v>I</v>
      </c>
      <c r="C190" s="73">
        <f t="shared" si="10"/>
        <v>37872.321000000004</v>
      </c>
      <c r="D190" t="str">
        <f t="shared" si="11"/>
        <v>vis</v>
      </c>
      <c r="E190" t="e">
        <f>VLOOKUP(C190,'A (old)'!C$21:E$935,3,FALSE)</f>
        <v>#N/A</v>
      </c>
      <c r="G190">
        <v>-6778</v>
      </c>
      <c r="H190">
        <v>2.1000000000000001E-2</v>
      </c>
      <c r="I190">
        <v>37872.321000000004</v>
      </c>
      <c r="J190" t="s">
        <v>1291</v>
      </c>
      <c r="K190" t="s">
        <v>82</v>
      </c>
      <c r="L190" t="s">
        <v>1434</v>
      </c>
      <c r="N190" t="s">
        <v>1431</v>
      </c>
    </row>
    <row r="191" spans="1:15" x14ac:dyDescent="0.2">
      <c r="A191" s="73" t="str">
        <f t="shared" si="8"/>
        <v>Kizilirmak A</v>
      </c>
      <c r="B191" s="2" t="str">
        <f t="shared" si="9"/>
        <v>I</v>
      </c>
      <c r="C191" s="73">
        <f t="shared" si="10"/>
        <v>37904.402000000002</v>
      </c>
      <c r="D191" t="str">
        <f t="shared" si="11"/>
        <v>vis</v>
      </c>
      <c r="E191" t="e">
        <f>VLOOKUP(C191,'A (old)'!C$21:E$935,3,FALSE)</f>
        <v>#N/A</v>
      </c>
      <c r="G191">
        <v>-6750</v>
      </c>
      <c r="H191">
        <v>1.18E-2</v>
      </c>
      <c r="I191">
        <v>37904.402000000002</v>
      </c>
      <c r="J191" t="s">
        <v>1291</v>
      </c>
      <c r="K191" t="s">
        <v>82</v>
      </c>
      <c r="L191" t="s">
        <v>1432</v>
      </c>
      <c r="N191" t="s">
        <v>1435</v>
      </c>
    </row>
    <row r="192" spans="1:15" x14ac:dyDescent="0.2">
      <c r="A192" s="73" t="str">
        <f t="shared" si="8"/>
        <v>Aslan Z</v>
      </c>
      <c r="B192" s="2" t="str">
        <f t="shared" si="9"/>
        <v>I</v>
      </c>
      <c r="C192" s="73">
        <f t="shared" si="10"/>
        <v>37911.286999999997</v>
      </c>
      <c r="D192" t="str">
        <f t="shared" si="11"/>
        <v>vis</v>
      </c>
      <c r="E192" t="e">
        <f>VLOOKUP(C192,'A (old)'!C$21:E$935,3,FALSE)</f>
        <v>#N/A</v>
      </c>
      <c r="G192">
        <v>-6744</v>
      </c>
      <c r="H192">
        <v>2.0299999999999999E-2</v>
      </c>
      <c r="I192">
        <v>37911.286999999997</v>
      </c>
      <c r="J192" t="s">
        <v>1291</v>
      </c>
      <c r="K192" t="s">
        <v>82</v>
      </c>
      <c r="L192" t="s">
        <v>1436</v>
      </c>
      <c r="O192" t="s">
        <v>1435</v>
      </c>
    </row>
    <row r="193" spans="1:15" x14ac:dyDescent="0.2">
      <c r="A193" s="73" t="str">
        <f t="shared" si="8"/>
        <v>Ahnert P</v>
      </c>
      <c r="B193" s="2" t="str">
        <f t="shared" si="9"/>
        <v>I</v>
      </c>
      <c r="C193" s="73">
        <f t="shared" si="10"/>
        <v>37959.402000000002</v>
      </c>
      <c r="D193" t="str">
        <f t="shared" si="11"/>
        <v>vis</v>
      </c>
      <c r="E193" t="e">
        <f>VLOOKUP(C193,'A (old)'!C$21:E$935,3,FALSE)</f>
        <v>#N/A</v>
      </c>
      <c r="G193">
        <v>-6702</v>
      </c>
      <c r="H193">
        <v>-1E-4</v>
      </c>
      <c r="I193">
        <v>37959.402000000002</v>
      </c>
      <c r="J193" t="s">
        <v>1291</v>
      </c>
      <c r="K193" t="s">
        <v>82</v>
      </c>
      <c r="L193" t="s">
        <v>1437</v>
      </c>
      <c r="N193" t="s">
        <v>1438</v>
      </c>
    </row>
    <row r="194" spans="1:15" x14ac:dyDescent="0.2">
      <c r="A194" s="73" t="str">
        <f t="shared" si="8"/>
        <v>Gueduer N</v>
      </c>
      <c r="B194" s="2" t="str">
        <f t="shared" si="9"/>
        <v>II</v>
      </c>
      <c r="C194" s="73">
        <f t="shared" si="10"/>
        <v>38226.964</v>
      </c>
      <c r="D194" t="str">
        <f t="shared" si="11"/>
        <v>vis</v>
      </c>
      <c r="E194" t="e">
        <f>VLOOKUP(C194,'A (old)'!C$21:E$935,3,FALSE)</f>
        <v>#N/A</v>
      </c>
      <c r="G194">
        <v>-6469</v>
      </c>
      <c r="H194">
        <v>-4.8000000000000001E-2</v>
      </c>
      <c r="I194">
        <v>38226.964</v>
      </c>
      <c r="J194" t="s">
        <v>249</v>
      </c>
      <c r="K194" t="s">
        <v>82</v>
      </c>
      <c r="L194" t="s">
        <v>114</v>
      </c>
      <c r="N194" t="s">
        <v>1321</v>
      </c>
    </row>
    <row r="195" spans="1:15" x14ac:dyDescent="0.2">
      <c r="A195" s="73" t="str">
        <f t="shared" si="8"/>
        <v>Gueduer N</v>
      </c>
      <c r="B195" s="2" t="str">
        <f t="shared" si="9"/>
        <v>I</v>
      </c>
      <c r="C195" s="73">
        <f t="shared" si="10"/>
        <v>38234.468000000001</v>
      </c>
      <c r="D195" t="str">
        <f t="shared" si="11"/>
        <v>vis</v>
      </c>
      <c r="E195" t="e">
        <f>VLOOKUP(C195,'A (old)'!C$21:E$935,3,FALSE)</f>
        <v>#N/A</v>
      </c>
      <c r="G195">
        <v>-6462</v>
      </c>
      <c r="H195">
        <v>6.4000000000000003E-3</v>
      </c>
      <c r="I195">
        <v>38234.468000000001</v>
      </c>
      <c r="J195" t="s">
        <v>1291</v>
      </c>
      <c r="K195" t="s">
        <v>82</v>
      </c>
      <c r="L195" t="s">
        <v>114</v>
      </c>
      <c r="N195" t="s">
        <v>1321</v>
      </c>
    </row>
    <row r="196" spans="1:15" x14ac:dyDescent="0.2">
      <c r="A196" s="73" t="str">
        <f t="shared" si="8"/>
        <v>Becker W</v>
      </c>
      <c r="B196" s="2" t="str">
        <f t="shared" si="9"/>
        <v>I</v>
      </c>
      <c r="C196" s="73">
        <f t="shared" si="10"/>
        <v>38288.347000000002</v>
      </c>
      <c r="D196" t="str">
        <f t="shared" si="11"/>
        <v>vis</v>
      </c>
      <c r="E196" t="e">
        <f>VLOOKUP(C196,'A (old)'!C$21:E$935,3,FALSE)</f>
        <v>#N/A</v>
      </c>
      <c r="G196">
        <v>-6415</v>
      </c>
      <c r="H196">
        <v>1.9599999999999999E-2</v>
      </c>
      <c r="I196">
        <v>38288.347000000002</v>
      </c>
      <c r="J196" t="s">
        <v>1291</v>
      </c>
      <c r="K196" t="s">
        <v>82</v>
      </c>
      <c r="L196" t="s">
        <v>1439</v>
      </c>
      <c r="N196" t="s">
        <v>1321</v>
      </c>
    </row>
    <row r="197" spans="1:15" x14ac:dyDescent="0.2">
      <c r="A197" s="73" t="str">
        <f t="shared" si="8"/>
        <v>Bode H</v>
      </c>
      <c r="B197" s="2" t="str">
        <f t="shared" si="9"/>
        <v>I</v>
      </c>
      <c r="C197" s="73">
        <f t="shared" si="10"/>
        <v>38288.347999999998</v>
      </c>
      <c r="D197" t="str">
        <f t="shared" si="11"/>
        <v>vis</v>
      </c>
      <c r="E197" t="e">
        <f>VLOOKUP(C197,'A (old)'!C$21:E$935,3,FALSE)</f>
        <v>#N/A</v>
      </c>
      <c r="G197">
        <v>-6415</v>
      </c>
      <c r="H197">
        <v>2.06E-2</v>
      </c>
      <c r="I197">
        <v>38288.347999999998</v>
      </c>
      <c r="J197" t="s">
        <v>1291</v>
      </c>
      <c r="K197" t="s">
        <v>82</v>
      </c>
      <c r="L197" t="s">
        <v>1440</v>
      </c>
      <c r="O197" t="s">
        <v>1321</v>
      </c>
    </row>
    <row r="198" spans="1:15" x14ac:dyDescent="0.2">
      <c r="A198" s="73" t="str">
        <f t="shared" si="8"/>
        <v>Ahnert P</v>
      </c>
      <c r="B198" s="2" t="str">
        <f t="shared" si="9"/>
        <v>I</v>
      </c>
      <c r="C198" s="73">
        <f t="shared" si="10"/>
        <v>38673.406999999999</v>
      </c>
      <c r="D198" t="str">
        <f t="shared" si="11"/>
        <v>vis</v>
      </c>
      <c r="E198" t="e">
        <f>VLOOKUP(C198,'A (old)'!C$21:E$935,3,FALSE)</f>
        <v>#N/A</v>
      </c>
      <c r="G198">
        <v>-6079</v>
      </c>
      <c r="H198">
        <v>-3.5999999999999999E-3</v>
      </c>
      <c r="I198">
        <v>38673.406999999999</v>
      </c>
      <c r="J198" t="s">
        <v>1291</v>
      </c>
      <c r="K198" t="s">
        <v>82</v>
      </c>
      <c r="L198" t="s">
        <v>1437</v>
      </c>
      <c r="N198" t="s">
        <v>1438</v>
      </c>
    </row>
    <row r="199" spans="1:15" x14ac:dyDescent="0.2">
      <c r="A199" s="73" t="str">
        <f t="shared" si="8"/>
        <v>Huebscher J</v>
      </c>
      <c r="B199" s="2" t="str">
        <f t="shared" si="9"/>
        <v>I</v>
      </c>
      <c r="C199" s="73">
        <f t="shared" si="10"/>
        <v>38940.447</v>
      </c>
      <c r="D199" t="str">
        <f t="shared" si="11"/>
        <v>vis</v>
      </c>
      <c r="E199" t="e">
        <f>VLOOKUP(C199,'A (old)'!C$21:E$935,3,FALSE)</f>
        <v>#N/A</v>
      </c>
      <c r="G199">
        <v>-5846</v>
      </c>
      <c r="H199">
        <v>-5.0000000000000001E-4</v>
      </c>
      <c r="I199">
        <v>38940.447</v>
      </c>
      <c r="J199" t="s">
        <v>1291</v>
      </c>
      <c r="K199" t="s">
        <v>82</v>
      </c>
      <c r="L199" t="s">
        <v>1441</v>
      </c>
      <c r="N199" t="s">
        <v>1442</v>
      </c>
    </row>
    <row r="200" spans="1:15" x14ac:dyDescent="0.2">
      <c r="A200" s="73" t="str">
        <f t="shared" si="8"/>
        <v>Braune W</v>
      </c>
      <c r="B200" s="2" t="str">
        <f t="shared" si="9"/>
        <v>I</v>
      </c>
      <c r="C200" s="73">
        <f t="shared" si="10"/>
        <v>38940.453999999998</v>
      </c>
      <c r="D200" t="str">
        <f t="shared" si="11"/>
        <v>vis</v>
      </c>
      <c r="E200" t="e">
        <f>VLOOKUP(C200,'A (old)'!C$21:E$935,3,FALSE)</f>
        <v>#N/A</v>
      </c>
      <c r="G200">
        <v>-5846</v>
      </c>
      <c r="H200">
        <v>6.4999999999999997E-3</v>
      </c>
      <c r="I200">
        <v>38940.453999999998</v>
      </c>
      <c r="J200" t="s">
        <v>1291</v>
      </c>
      <c r="K200" t="s">
        <v>82</v>
      </c>
      <c r="L200" t="s">
        <v>1418</v>
      </c>
      <c r="N200" t="s">
        <v>1442</v>
      </c>
    </row>
    <row r="201" spans="1:15" x14ac:dyDescent="0.2">
      <c r="A201" s="73" t="str">
        <f t="shared" si="8"/>
        <v>Huebscher J</v>
      </c>
      <c r="B201" s="2" t="str">
        <f t="shared" si="9"/>
        <v>I</v>
      </c>
      <c r="C201" s="73">
        <f t="shared" si="10"/>
        <v>39057.353000000003</v>
      </c>
      <c r="D201" t="str">
        <f t="shared" si="11"/>
        <v>vis</v>
      </c>
      <c r="E201" t="e">
        <f>VLOOKUP(C201,'A (old)'!C$21:E$935,3,FALSE)</f>
        <v>#N/A</v>
      </c>
      <c r="G201">
        <v>-5744</v>
      </c>
      <c r="H201">
        <v>5.3E-3</v>
      </c>
      <c r="I201">
        <v>39057.353000000003</v>
      </c>
      <c r="J201" t="s">
        <v>1291</v>
      </c>
      <c r="K201" t="s">
        <v>82</v>
      </c>
      <c r="L201" t="s">
        <v>1441</v>
      </c>
      <c r="N201" t="s">
        <v>1442</v>
      </c>
    </row>
    <row r="202" spans="1:15" x14ac:dyDescent="0.2">
      <c r="A202" s="73" t="str">
        <f t="shared" si="8"/>
        <v>Braune W</v>
      </c>
      <c r="B202" s="2" t="str">
        <f t="shared" si="9"/>
        <v>I</v>
      </c>
      <c r="C202" s="73">
        <f t="shared" si="10"/>
        <v>39057.353000000003</v>
      </c>
      <c r="D202" t="str">
        <f t="shared" si="11"/>
        <v>vis</v>
      </c>
      <c r="E202" t="e">
        <f>VLOOKUP(C202,'A (old)'!C$21:E$935,3,FALSE)</f>
        <v>#N/A</v>
      </c>
      <c r="G202">
        <v>-5744</v>
      </c>
      <c r="H202">
        <v>5.3E-3</v>
      </c>
      <c r="I202">
        <v>39057.353000000003</v>
      </c>
      <c r="J202" t="s">
        <v>1291</v>
      </c>
      <c r="K202" t="s">
        <v>82</v>
      </c>
      <c r="L202" t="s">
        <v>1418</v>
      </c>
      <c r="N202" t="s">
        <v>1442</v>
      </c>
    </row>
    <row r="203" spans="1:15" x14ac:dyDescent="0.2">
      <c r="A203" s="73" t="str">
        <f t="shared" ref="A203:A266" si="12">L203</f>
        <v>Ahnert P</v>
      </c>
      <c r="B203" s="2" t="str">
        <f t="shared" ref="B203:B266" si="13">IF(J203="s","II","I")</f>
        <v>I</v>
      </c>
      <c r="C203" s="73">
        <f t="shared" ref="C203:C266" si="14">I203</f>
        <v>39057.353999999999</v>
      </c>
      <c r="D203" t="str">
        <f t="shared" ref="D203:D266" si="15">K203</f>
        <v>vis</v>
      </c>
      <c r="E203" t="e">
        <f>VLOOKUP(C203,'A (old)'!C$21:E$935,3,FALSE)</f>
        <v>#N/A</v>
      </c>
      <c r="G203">
        <v>-5744</v>
      </c>
      <c r="H203">
        <v>6.3E-3</v>
      </c>
      <c r="I203">
        <v>39057.353999999999</v>
      </c>
      <c r="J203" t="s">
        <v>1291</v>
      </c>
      <c r="K203" t="s">
        <v>82</v>
      </c>
      <c r="L203" t="s">
        <v>1437</v>
      </c>
      <c r="N203" t="s">
        <v>1443</v>
      </c>
    </row>
    <row r="204" spans="1:15" x14ac:dyDescent="0.2">
      <c r="A204" s="73" t="str">
        <f t="shared" si="12"/>
        <v>Wicinski A</v>
      </c>
      <c r="B204" s="2" t="str">
        <f t="shared" si="13"/>
        <v>I</v>
      </c>
      <c r="C204" s="73">
        <f t="shared" si="14"/>
        <v>39356.480000000003</v>
      </c>
      <c r="D204" t="str">
        <f t="shared" si="15"/>
        <v>vis</v>
      </c>
      <c r="E204" t="e">
        <f>VLOOKUP(C204,'A (old)'!C$21:E$935,3,FALSE)</f>
        <v>#N/A</v>
      </c>
      <c r="G204">
        <v>-5483</v>
      </c>
      <c r="H204">
        <v>5.1000000000000004E-3</v>
      </c>
      <c r="I204">
        <v>39356.480000000003</v>
      </c>
      <c r="J204" t="s">
        <v>1291</v>
      </c>
      <c r="K204" t="s">
        <v>82</v>
      </c>
      <c r="L204" t="s">
        <v>1444</v>
      </c>
      <c r="N204" t="s">
        <v>1420</v>
      </c>
    </row>
    <row r="205" spans="1:15" x14ac:dyDescent="0.2">
      <c r="A205" s="73" t="str">
        <f t="shared" si="12"/>
        <v>Czerlunczakiewic</v>
      </c>
      <c r="B205" s="2" t="str">
        <f t="shared" si="13"/>
        <v>I</v>
      </c>
      <c r="C205" s="73">
        <f t="shared" si="14"/>
        <v>39356.485000000001</v>
      </c>
      <c r="D205" t="str">
        <f t="shared" si="15"/>
        <v>vis</v>
      </c>
      <c r="E205" t="e">
        <f>VLOOKUP(C205,'A (old)'!C$21:E$935,3,FALSE)</f>
        <v>#N/A</v>
      </c>
      <c r="G205">
        <v>-5483</v>
      </c>
      <c r="H205">
        <v>1.01E-2</v>
      </c>
      <c r="I205">
        <v>39356.485000000001</v>
      </c>
      <c r="J205" t="s">
        <v>1291</v>
      </c>
      <c r="K205" t="s">
        <v>82</v>
      </c>
      <c r="L205" t="s">
        <v>1445</v>
      </c>
      <c r="M205" t="s">
        <v>1420</v>
      </c>
    </row>
    <row r="206" spans="1:15" x14ac:dyDescent="0.2">
      <c r="A206" s="73" t="str">
        <f t="shared" si="12"/>
        <v>Lachowski J</v>
      </c>
      <c r="B206" s="2" t="str">
        <f t="shared" si="13"/>
        <v>I</v>
      </c>
      <c r="C206" s="73">
        <f t="shared" si="14"/>
        <v>39356.485999999997</v>
      </c>
      <c r="D206" t="str">
        <f t="shared" si="15"/>
        <v>vis</v>
      </c>
      <c r="E206" t="e">
        <f>VLOOKUP(C206,'A (old)'!C$21:E$935,3,FALSE)</f>
        <v>#N/A</v>
      </c>
      <c r="G206">
        <v>-5483</v>
      </c>
      <c r="H206">
        <v>1.11E-2</v>
      </c>
      <c r="I206">
        <v>39356.485999999997</v>
      </c>
      <c r="J206" t="s">
        <v>1291</v>
      </c>
      <c r="K206" t="s">
        <v>82</v>
      </c>
      <c r="L206" t="s">
        <v>1446</v>
      </c>
      <c r="N206" t="s">
        <v>1420</v>
      </c>
    </row>
    <row r="207" spans="1:15" x14ac:dyDescent="0.2">
      <c r="A207" s="73" t="str">
        <f t="shared" si="12"/>
        <v>Braune W</v>
      </c>
      <c r="B207" s="2" t="str">
        <f t="shared" si="13"/>
        <v>I</v>
      </c>
      <c r="C207" s="73">
        <f t="shared" si="14"/>
        <v>39387.406000000003</v>
      </c>
      <c r="D207" t="str">
        <f t="shared" si="15"/>
        <v>vis</v>
      </c>
      <c r="E207" t="e">
        <f>VLOOKUP(C207,'A (old)'!C$21:E$935,3,FALSE)</f>
        <v>#N/A</v>
      </c>
      <c r="G207">
        <v>-5456</v>
      </c>
      <c r="H207">
        <v>-1.3100000000000001E-2</v>
      </c>
      <c r="I207">
        <v>39387.406000000003</v>
      </c>
      <c r="J207" t="s">
        <v>1291</v>
      </c>
      <c r="K207" t="s">
        <v>82</v>
      </c>
      <c r="L207" t="s">
        <v>1418</v>
      </c>
      <c r="N207" t="s">
        <v>1447</v>
      </c>
    </row>
    <row r="208" spans="1:15" x14ac:dyDescent="0.2">
      <c r="A208" s="73" t="str">
        <f t="shared" si="12"/>
        <v>Gueduer N</v>
      </c>
      <c r="B208" s="2" t="str">
        <f t="shared" si="13"/>
        <v>I</v>
      </c>
      <c r="C208" s="73">
        <f t="shared" si="14"/>
        <v>39685.442999999999</v>
      </c>
      <c r="D208" t="str">
        <f t="shared" si="15"/>
        <v>vis</v>
      </c>
      <c r="E208" t="e">
        <f>VLOOKUP(C208,'A (old)'!C$21:E$935,3,FALSE)</f>
        <v>#N/A</v>
      </c>
      <c r="G208">
        <v>-5196</v>
      </c>
      <c r="H208">
        <v>4.2900000000000001E-2</v>
      </c>
      <c r="I208">
        <v>39685.442999999999</v>
      </c>
      <c r="J208" t="s">
        <v>1291</v>
      </c>
      <c r="K208" t="s">
        <v>82</v>
      </c>
      <c r="L208" t="s">
        <v>114</v>
      </c>
      <c r="N208" t="s">
        <v>1321</v>
      </c>
    </row>
    <row r="209" spans="1:15" x14ac:dyDescent="0.2">
      <c r="A209" s="73" t="str">
        <f t="shared" si="12"/>
        <v>Fernandes M</v>
      </c>
      <c r="B209" s="2" t="str">
        <f t="shared" si="13"/>
        <v>I</v>
      </c>
      <c r="C209" s="73">
        <f t="shared" si="14"/>
        <v>40477.326000000001</v>
      </c>
      <c r="D209" t="str">
        <f t="shared" si="15"/>
        <v>vis</v>
      </c>
      <c r="E209" t="e">
        <f>VLOOKUP(C209,'A (old)'!C$21:E$935,3,FALSE)</f>
        <v>#N/A</v>
      </c>
      <c r="G209">
        <v>-4505</v>
      </c>
      <c r="H209">
        <v>-1.61E-2</v>
      </c>
      <c r="I209">
        <v>40477.326000000001</v>
      </c>
      <c r="J209" t="s">
        <v>1291</v>
      </c>
      <c r="K209" t="s">
        <v>82</v>
      </c>
      <c r="L209" t="s">
        <v>1448</v>
      </c>
      <c r="N209" t="s">
        <v>1449</v>
      </c>
    </row>
    <row r="210" spans="1:15" x14ac:dyDescent="0.2">
      <c r="A210" s="73" t="str">
        <f t="shared" si="12"/>
        <v>Kizilirmak A</v>
      </c>
      <c r="B210" s="2" t="str">
        <f t="shared" si="13"/>
        <v>I</v>
      </c>
      <c r="C210" s="73">
        <f t="shared" si="14"/>
        <v>40493.394</v>
      </c>
      <c r="D210" t="str">
        <f t="shared" si="15"/>
        <v>pe</v>
      </c>
      <c r="E210" t="e">
        <f>VLOOKUP(C210,'A (old)'!C$21:E$935,3,FALSE)</f>
        <v>#N/A</v>
      </c>
      <c r="G210">
        <v>-4491</v>
      </c>
      <c r="H210">
        <v>6.7999999999999996E-3</v>
      </c>
      <c r="I210">
        <v>40493.394</v>
      </c>
      <c r="J210" t="s">
        <v>1291</v>
      </c>
      <c r="K210" t="s">
        <v>115</v>
      </c>
      <c r="L210" t="s">
        <v>1432</v>
      </c>
      <c r="N210" t="s">
        <v>1450</v>
      </c>
    </row>
    <row r="211" spans="1:15" x14ac:dyDescent="0.2">
      <c r="A211" s="73" t="str">
        <f t="shared" si="12"/>
        <v>Braune W</v>
      </c>
      <c r="B211" s="2" t="str">
        <f t="shared" si="13"/>
        <v>I</v>
      </c>
      <c r="C211" s="73">
        <f t="shared" si="14"/>
        <v>41576.446000000004</v>
      </c>
      <c r="D211" t="str">
        <f t="shared" si="15"/>
        <v>vis</v>
      </c>
      <c r="E211" t="e">
        <f>VLOOKUP(C211,'A (old)'!C$21:E$935,3,FALSE)</f>
        <v>#N/A</v>
      </c>
      <c r="G211">
        <v>-3546</v>
      </c>
      <c r="H211">
        <v>1.2200000000000001E-2</v>
      </c>
      <c r="I211">
        <v>41576.446000000004</v>
      </c>
      <c r="J211" t="s">
        <v>1291</v>
      </c>
      <c r="K211" t="s">
        <v>82</v>
      </c>
      <c r="L211" t="s">
        <v>1418</v>
      </c>
      <c r="N211" t="s">
        <v>1449</v>
      </c>
    </row>
    <row r="212" spans="1:15" x14ac:dyDescent="0.2">
      <c r="A212" s="73" t="str">
        <f t="shared" si="12"/>
        <v>Braune W</v>
      </c>
      <c r="B212" s="2" t="str">
        <f t="shared" si="13"/>
        <v>I</v>
      </c>
      <c r="C212" s="73">
        <f t="shared" si="14"/>
        <v>41599.377999999997</v>
      </c>
      <c r="D212" t="str">
        <f t="shared" si="15"/>
        <v>vis</v>
      </c>
      <c r="E212" t="e">
        <f>VLOOKUP(C212,'A (old)'!C$21:E$935,3,FALSE)</f>
        <v>#N/A</v>
      </c>
      <c r="G212">
        <v>-3526</v>
      </c>
      <c r="H212">
        <v>2.2599999999999999E-2</v>
      </c>
      <c r="I212">
        <v>41599.377999999997</v>
      </c>
      <c r="J212" t="s">
        <v>1291</v>
      </c>
      <c r="K212" t="s">
        <v>82</v>
      </c>
      <c r="L212" t="s">
        <v>1418</v>
      </c>
      <c r="N212" t="s">
        <v>1449</v>
      </c>
    </row>
    <row r="213" spans="1:15" x14ac:dyDescent="0.2">
      <c r="A213" s="73" t="str">
        <f t="shared" si="12"/>
        <v>Margrave T E</v>
      </c>
      <c r="B213" s="2" t="str">
        <f t="shared" si="13"/>
        <v>I</v>
      </c>
      <c r="C213" s="73">
        <f t="shared" si="14"/>
        <v>42661.813600000001</v>
      </c>
      <c r="D213" t="str">
        <f t="shared" si="15"/>
        <v>pe</v>
      </c>
      <c r="E213" t="e">
        <f>VLOOKUP(C213,'A (old)'!C$21:E$935,3,FALSE)</f>
        <v>#N/A</v>
      </c>
      <c r="G213">
        <v>-2599</v>
      </c>
      <c r="H213">
        <v>4.1099999999999998E-2</v>
      </c>
      <c r="I213">
        <v>42661.813600000001</v>
      </c>
      <c r="J213" t="s">
        <v>1291</v>
      </c>
      <c r="K213" t="s">
        <v>115</v>
      </c>
      <c r="L213" t="s">
        <v>1306</v>
      </c>
      <c r="N213" t="s">
        <v>1451</v>
      </c>
    </row>
    <row r="214" spans="1:15" x14ac:dyDescent="0.2">
      <c r="A214" s="73" t="str">
        <f t="shared" si="12"/>
        <v>Lichtenknecker D</v>
      </c>
      <c r="B214" s="2" t="str">
        <f t="shared" si="13"/>
        <v>I</v>
      </c>
      <c r="C214" s="73">
        <f t="shared" si="14"/>
        <v>43012.517</v>
      </c>
      <c r="D214" t="str">
        <f t="shared" si="15"/>
        <v>vis</v>
      </c>
      <c r="E214" t="e">
        <f>VLOOKUP(C214,'A (old)'!C$21:E$935,3,FALSE)</f>
        <v>#N/A</v>
      </c>
      <c r="G214">
        <v>-2293</v>
      </c>
      <c r="H214">
        <v>4.3700000000000003E-2</v>
      </c>
      <c r="I214">
        <v>43012.517</v>
      </c>
      <c r="J214" t="s">
        <v>1291</v>
      </c>
      <c r="K214" t="s">
        <v>82</v>
      </c>
      <c r="L214" t="s">
        <v>1417</v>
      </c>
      <c r="M214" t="s">
        <v>1452</v>
      </c>
    </row>
    <row r="215" spans="1:15" x14ac:dyDescent="0.2">
      <c r="A215" s="73" t="str">
        <f t="shared" si="12"/>
        <v>Margrave T E</v>
      </c>
      <c r="B215" s="2" t="str">
        <f t="shared" si="13"/>
        <v>I</v>
      </c>
      <c r="C215" s="73">
        <f t="shared" si="14"/>
        <v>43728.809300000001</v>
      </c>
      <c r="D215" t="str">
        <f t="shared" si="15"/>
        <v>pe</v>
      </c>
      <c r="E215" t="e">
        <f>VLOOKUP(C215,'A (old)'!C$21:E$935,3,FALSE)</f>
        <v>#N/A</v>
      </c>
      <c r="G215">
        <v>-1668</v>
      </c>
      <c r="H215">
        <v>3.5400000000000001E-2</v>
      </c>
      <c r="I215">
        <v>43728.809300000001</v>
      </c>
      <c r="J215" t="s">
        <v>1291</v>
      </c>
      <c r="K215" t="s">
        <v>115</v>
      </c>
      <c r="L215" t="s">
        <v>1306</v>
      </c>
      <c r="N215" t="s">
        <v>1453</v>
      </c>
    </row>
    <row r="216" spans="1:15" x14ac:dyDescent="0.2">
      <c r="A216" s="73" t="str">
        <f t="shared" si="12"/>
        <v>Ihle W</v>
      </c>
      <c r="B216" s="2" t="str">
        <f t="shared" si="13"/>
        <v>I</v>
      </c>
      <c r="C216" s="73">
        <f t="shared" si="14"/>
        <v>43757.478000000003</v>
      </c>
      <c r="D216" t="str">
        <f t="shared" si="15"/>
        <v>vis</v>
      </c>
      <c r="E216" t="e">
        <f>VLOOKUP(C216,'A (old)'!C$21:E$935,3,FALSE)</f>
        <v>#N/A</v>
      </c>
      <c r="G216">
        <v>-1643</v>
      </c>
      <c r="H216">
        <v>5.21E-2</v>
      </c>
      <c r="I216">
        <v>43757.478000000003</v>
      </c>
      <c r="J216" t="s">
        <v>1291</v>
      </c>
      <c r="K216" t="s">
        <v>82</v>
      </c>
      <c r="L216" t="s">
        <v>1454</v>
      </c>
      <c r="O216" t="s">
        <v>1455</v>
      </c>
    </row>
    <row r="217" spans="1:15" x14ac:dyDescent="0.2">
      <c r="A217" s="73" t="str">
        <f t="shared" si="12"/>
        <v>Braune W</v>
      </c>
      <c r="B217" s="2" t="str">
        <f t="shared" si="13"/>
        <v>I</v>
      </c>
      <c r="C217" s="73">
        <f t="shared" si="14"/>
        <v>43795.283000000003</v>
      </c>
      <c r="D217" t="str">
        <f t="shared" si="15"/>
        <v>vis</v>
      </c>
      <c r="E217" t="e">
        <f>VLOOKUP(C217,'A (old)'!C$21:E$935,3,FALSE)</f>
        <v>#N/A</v>
      </c>
      <c r="G217">
        <v>-1610</v>
      </c>
      <c r="H217">
        <v>3.6400000000000002E-2</v>
      </c>
      <c r="I217">
        <v>43795.283000000003</v>
      </c>
      <c r="J217" t="s">
        <v>1291</v>
      </c>
      <c r="K217" t="s">
        <v>82</v>
      </c>
      <c r="L217" t="s">
        <v>1418</v>
      </c>
      <c r="N217" t="s">
        <v>1456</v>
      </c>
    </row>
    <row r="218" spans="1:15" x14ac:dyDescent="0.2">
      <c r="A218" s="73" t="str">
        <f t="shared" si="12"/>
        <v>Margrave T E</v>
      </c>
      <c r="B218" s="2" t="str">
        <f t="shared" si="13"/>
        <v>I</v>
      </c>
      <c r="C218" s="73">
        <f t="shared" si="14"/>
        <v>44089.826999999997</v>
      </c>
      <c r="D218" t="str">
        <f t="shared" si="15"/>
        <v>V</v>
      </c>
      <c r="E218" t="e">
        <f>VLOOKUP(C218,'A (old)'!C$21:E$935,3,FALSE)</f>
        <v>#N/A</v>
      </c>
      <c r="G218">
        <v>-1353</v>
      </c>
      <c r="H218">
        <v>3.7600000000000001E-2</v>
      </c>
      <c r="I218">
        <v>44089.826999999997</v>
      </c>
      <c r="J218" t="s">
        <v>1291</v>
      </c>
      <c r="K218" t="s">
        <v>233</v>
      </c>
      <c r="L218" t="s">
        <v>1306</v>
      </c>
      <c r="N218" t="s">
        <v>1457</v>
      </c>
    </row>
    <row r="219" spans="1:15" x14ac:dyDescent="0.2">
      <c r="A219" s="73" t="str">
        <f t="shared" si="12"/>
        <v>Margrave T E</v>
      </c>
      <c r="B219" s="2" t="str">
        <f t="shared" si="13"/>
        <v>I</v>
      </c>
      <c r="C219" s="73">
        <f t="shared" si="14"/>
        <v>44128.792500000003</v>
      </c>
      <c r="D219" t="str">
        <f t="shared" si="15"/>
        <v>V</v>
      </c>
      <c r="E219" t="e">
        <f>VLOOKUP(C219,'A (old)'!C$21:E$935,3,FALSE)</f>
        <v>#N/A</v>
      </c>
      <c r="G219">
        <v>-1319</v>
      </c>
      <c r="H219">
        <v>3.6299999999999999E-2</v>
      </c>
      <c r="I219">
        <v>44128.792500000003</v>
      </c>
      <c r="J219" t="s">
        <v>1291</v>
      </c>
      <c r="K219" t="s">
        <v>233</v>
      </c>
      <c r="L219" t="s">
        <v>1306</v>
      </c>
      <c r="N219" t="s">
        <v>1457</v>
      </c>
    </row>
    <row r="220" spans="1:15" x14ac:dyDescent="0.2">
      <c r="A220" s="73" t="str">
        <f t="shared" si="12"/>
        <v>Margrave T E</v>
      </c>
      <c r="B220" s="2" t="str">
        <f t="shared" si="13"/>
        <v>I</v>
      </c>
      <c r="C220" s="73">
        <f t="shared" si="14"/>
        <v>44136.814899999998</v>
      </c>
      <c r="D220" t="str">
        <f t="shared" si="15"/>
        <v>V</v>
      </c>
      <c r="E220" t="e">
        <f>VLOOKUP(C220,'A (old)'!C$21:E$935,3,FALSE)</f>
        <v>#N/A</v>
      </c>
      <c r="G220">
        <v>-1312</v>
      </c>
      <c r="H220">
        <v>3.6200000000000003E-2</v>
      </c>
      <c r="I220">
        <v>44136.814899999998</v>
      </c>
      <c r="J220" t="s">
        <v>1291</v>
      </c>
      <c r="K220" t="s">
        <v>233</v>
      </c>
      <c r="L220" t="s">
        <v>1306</v>
      </c>
      <c r="N220" t="s">
        <v>1457</v>
      </c>
    </row>
    <row r="221" spans="1:15" x14ac:dyDescent="0.2">
      <c r="A221" s="73" t="str">
        <f t="shared" si="12"/>
        <v>Peter H</v>
      </c>
      <c r="B221" s="2" t="str">
        <f t="shared" si="13"/>
        <v>I</v>
      </c>
      <c r="C221" s="73">
        <f t="shared" si="14"/>
        <v>44211.31</v>
      </c>
      <c r="D221" t="str">
        <f t="shared" si="15"/>
        <v>vis</v>
      </c>
      <c r="E221" t="e">
        <f>VLOOKUP(C221,'A (old)'!C$21:E$935,3,FALSE)</f>
        <v>#N/A</v>
      </c>
      <c r="G221">
        <v>-1247</v>
      </c>
      <c r="H221">
        <v>3.5999999999999997E-2</v>
      </c>
      <c r="I221">
        <v>44211.31</v>
      </c>
      <c r="J221" t="s">
        <v>1291</v>
      </c>
      <c r="K221" t="s">
        <v>82</v>
      </c>
      <c r="L221" t="s">
        <v>1300</v>
      </c>
      <c r="O221" t="s">
        <v>1458</v>
      </c>
    </row>
    <row r="222" spans="1:15" x14ac:dyDescent="0.2">
      <c r="A222" s="73" t="str">
        <f t="shared" si="12"/>
        <v>Brelstaff T</v>
      </c>
      <c r="B222" s="2" t="str">
        <f t="shared" si="13"/>
        <v>I</v>
      </c>
      <c r="C222" s="73">
        <f t="shared" si="14"/>
        <v>45577.427000000003</v>
      </c>
      <c r="D222" t="str">
        <f t="shared" si="15"/>
        <v>vis</v>
      </c>
      <c r="E222" t="e">
        <f>VLOOKUP(C222,'A (old)'!C$21:E$935,3,FALSE)</f>
        <v>#N/A</v>
      </c>
      <c r="G222">
        <v>-55</v>
      </c>
      <c r="H222">
        <v>2.4500000000000001E-2</v>
      </c>
      <c r="I222">
        <v>45577.427000000003</v>
      </c>
      <c r="J222" t="s">
        <v>1291</v>
      </c>
      <c r="K222" t="s">
        <v>82</v>
      </c>
      <c r="L222" t="s">
        <v>1459</v>
      </c>
      <c r="N222" t="s">
        <v>1460</v>
      </c>
    </row>
    <row r="223" spans="1:15" x14ac:dyDescent="0.2">
      <c r="A223" s="73" t="str">
        <f t="shared" si="12"/>
        <v>Middlemist J</v>
      </c>
      <c r="B223" s="2" t="str">
        <f t="shared" si="13"/>
        <v>I</v>
      </c>
      <c r="C223" s="73">
        <f t="shared" si="14"/>
        <v>46714.347999999998</v>
      </c>
      <c r="D223" t="str">
        <f t="shared" si="15"/>
        <v>vis</v>
      </c>
      <c r="E223" t="e">
        <f>VLOOKUP(C223,'A (old)'!C$21:E$935,3,FALSE)</f>
        <v>#N/A</v>
      </c>
      <c r="G223">
        <v>937</v>
      </c>
      <c r="H223">
        <v>3.3099999999999997E-2</v>
      </c>
      <c r="I223">
        <v>46714.347999999998</v>
      </c>
      <c r="J223" t="s">
        <v>1291</v>
      </c>
      <c r="K223" t="s">
        <v>82</v>
      </c>
      <c r="L223" t="s">
        <v>1461</v>
      </c>
      <c r="N223" t="s">
        <v>1462</v>
      </c>
    </row>
    <row r="224" spans="1:15" x14ac:dyDescent="0.2">
      <c r="A224" s="73" t="str">
        <f t="shared" si="12"/>
        <v>Koch B</v>
      </c>
      <c r="B224" s="2" t="str">
        <f t="shared" si="13"/>
        <v>I</v>
      </c>
      <c r="C224" s="73">
        <f t="shared" si="14"/>
        <v>47068.462</v>
      </c>
      <c r="D224" t="str">
        <f t="shared" si="15"/>
        <v>vis</v>
      </c>
      <c r="E224" t="e">
        <f>VLOOKUP(C224,'A (old)'!C$21:E$935,3,FALSE)</f>
        <v>#N/A</v>
      </c>
      <c r="G224">
        <v>1246</v>
      </c>
      <c r="H224">
        <v>8.0999999999999996E-3</v>
      </c>
      <c r="I224">
        <v>47068.462</v>
      </c>
      <c r="J224" t="s">
        <v>1291</v>
      </c>
      <c r="K224" t="s">
        <v>82</v>
      </c>
      <c r="L224" t="s">
        <v>1463</v>
      </c>
      <c r="O224" t="s">
        <v>1464</v>
      </c>
    </row>
    <row r="225" spans="1:15" x14ac:dyDescent="0.2">
      <c r="A225" s="73" t="str">
        <f t="shared" si="12"/>
        <v>Paschke Anton</v>
      </c>
      <c r="B225" s="2" t="str">
        <f t="shared" si="13"/>
        <v>I</v>
      </c>
      <c r="C225" s="73">
        <f t="shared" si="14"/>
        <v>51421.283000000003</v>
      </c>
      <c r="D225" t="str">
        <f t="shared" si="15"/>
        <v>ccd</v>
      </c>
      <c r="E225" t="e">
        <f>VLOOKUP(C225,'A (old)'!C$21:E$935,3,FALSE)</f>
        <v>#N/A</v>
      </c>
      <c r="G225">
        <v>5044</v>
      </c>
      <c r="H225">
        <v>1.34E-2</v>
      </c>
      <c r="I225">
        <v>51421.283000000003</v>
      </c>
      <c r="J225" t="s">
        <v>1291</v>
      </c>
      <c r="K225" t="s">
        <v>186</v>
      </c>
      <c r="L225" t="s">
        <v>185</v>
      </c>
      <c r="N225" t="s">
        <v>1465</v>
      </c>
    </row>
    <row r="226" spans="1:15" x14ac:dyDescent="0.2">
      <c r="A226" s="73" t="str">
        <f t="shared" si="12"/>
        <v>Quester Wolfgang</v>
      </c>
      <c r="B226" s="2" t="str">
        <f t="shared" si="13"/>
        <v>I</v>
      </c>
      <c r="C226" s="73">
        <f t="shared" si="14"/>
        <v>51430.445</v>
      </c>
      <c r="D226" t="str">
        <f t="shared" si="15"/>
        <v>vis</v>
      </c>
      <c r="E226" t="e">
        <f>VLOOKUP(C226,'A (old)'!C$21:E$935,3,FALSE)</f>
        <v>#N/A</v>
      </c>
      <c r="G226">
        <v>5052</v>
      </c>
      <c r="H226">
        <v>6.7999999999999996E-3</v>
      </c>
      <c r="I226">
        <v>51430.445</v>
      </c>
      <c r="J226" t="s">
        <v>1291</v>
      </c>
      <c r="K226" t="s">
        <v>82</v>
      </c>
      <c r="L226" t="s">
        <v>1369</v>
      </c>
      <c r="M226" t="s">
        <v>1466</v>
      </c>
    </row>
    <row r="227" spans="1:15" x14ac:dyDescent="0.2">
      <c r="A227" s="73" t="str">
        <f t="shared" si="12"/>
        <v>Meyer Ralf</v>
      </c>
      <c r="B227" s="2" t="str">
        <f t="shared" si="13"/>
        <v>I</v>
      </c>
      <c r="C227" s="73">
        <f t="shared" si="14"/>
        <v>51783.455999999998</v>
      </c>
      <c r="D227" t="str">
        <f t="shared" si="15"/>
        <v>vis</v>
      </c>
      <c r="E227" t="e">
        <f>VLOOKUP(C227,'A (old)'!C$21:E$935,3,FALSE)</f>
        <v>#N/A</v>
      </c>
      <c r="G227">
        <v>5360</v>
      </c>
      <c r="H227">
        <v>2.4799999999999999E-2</v>
      </c>
      <c r="I227">
        <v>51783.455999999998</v>
      </c>
      <c r="J227" t="s">
        <v>1291</v>
      </c>
      <c r="K227" t="s">
        <v>82</v>
      </c>
      <c r="L227" t="s">
        <v>1467</v>
      </c>
      <c r="N227" t="s">
        <v>1468</v>
      </c>
    </row>
    <row r="228" spans="1:15" x14ac:dyDescent="0.2">
      <c r="A228" s="73" t="str">
        <f t="shared" si="12"/>
        <v>Braune Werner</v>
      </c>
      <c r="B228" s="2" t="str">
        <f t="shared" si="13"/>
        <v>I</v>
      </c>
      <c r="C228" s="73">
        <f t="shared" si="14"/>
        <v>52520.358</v>
      </c>
      <c r="D228" t="str">
        <f t="shared" si="15"/>
        <v>vis</v>
      </c>
      <c r="E228" t="e">
        <f>VLOOKUP(C228,'A (old)'!C$21:E$935,3,FALSE)</f>
        <v>#N/A</v>
      </c>
      <c r="G228">
        <v>6003</v>
      </c>
      <c r="H228">
        <v>-3.2000000000000002E-3</v>
      </c>
      <c r="I228">
        <v>52520.358</v>
      </c>
      <c r="J228" t="s">
        <v>1291</v>
      </c>
      <c r="K228" t="s">
        <v>82</v>
      </c>
      <c r="L228" t="s">
        <v>1469</v>
      </c>
      <c r="N228" t="s">
        <v>1470</v>
      </c>
    </row>
    <row r="229" spans="1:15" x14ac:dyDescent="0.2">
      <c r="A229" s="73" t="str">
        <f t="shared" si="12"/>
        <v>Meyer Ralf</v>
      </c>
      <c r="B229" s="2" t="str">
        <f t="shared" si="13"/>
        <v>I</v>
      </c>
      <c r="C229" s="73">
        <f t="shared" si="14"/>
        <v>52850.451999999997</v>
      </c>
      <c r="D229" t="str">
        <f t="shared" si="15"/>
        <v>vis</v>
      </c>
      <c r="E229" t="e">
        <f>VLOOKUP(C229,'A (old)'!C$21:E$935,3,FALSE)</f>
        <v>#N/A</v>
      </c>
      <c r="G229">
        <v>6291</v>
      </c>
      <c r="H229">
        <v>1.9400000000000001E-2</v>
      </c>
      <c r="I229">
        <v>52850.451999999997</v>
      </c>
      <c r="J229" t="s">
        <v>1291</v>
      </c>
      <c r="K229" t="s">
        <v>82</v>
      </c>
      <c r="L229" t="s">
        <v>1467</v>
      </c>
      <c r="N229" t="s">
        <v>1471</v>
      </c>
    </row>
    <row r="230" spans="1:15" x14ac:dyDescent="0.2">
      <c r="A230" s="73" t="str">
        <f t="shared" si="12"/>
        <v>Kiyota Seichiiro</v>
      </c>
      <c r="B230" s="2" t="str">
        <f t="shared" si="13"/>
        <v>I</v>
      </c>
      <c r="C230" s="73">
        <f t="shared" si="14"/>
        <v>53332.947500000002</v>
      </c>
      <c r="D230" t="str">
        <f t="shared" si="15"/>
        <v>Ic</v>
      </c>
      <c r="E230" t="e">
        <f>VLOOKUP(C230,'A (old)'!C$21:E$935,3,FALSE)</f>
        <v>#N/A</v>
      </c>
      <c r="G230">
        <v>6712</v>
      </c>
      <c r="H230">
        <v>1.4800000000000001E-2</v>
      </c>
      <c r="I230">
        <v>53332.947500000002</v>
      </c>
      <c r="J230" t="s">
        <v>1291</v>
      </c>
      <c r="K230" t="s">
        <v>206</v>
      </c>
      <c r="L230" t="s">
        <v>1472</v>
      </c>
      <c r="M230" t="s">
        <v>1473</v>
      </c>
    </row>
    <row r="231" spans="1:15" x14ac:dyDescent="0.2">
      <c r="A231" s="73" t="str">
        <f t="shared" si="12"/>
        <v>Meyer Ralf</v>
      </c>
      <c r="B231" s="2" t="str">
        <f t="shared" si="13"/>
        <v>I</v>
      </c>
      <c r="C231" s="73">
        <f t="shared" si="14"/>
        <v>53611.442999999999</v>
      </c>
      <c r="D231" t="str">
        <f t="shared" si="15"/>
        <v>vis</v>
      </c>
      <c r="E231" t="e">
        <f>VLOOKUP(C231,'A (old)'!C$21:E$935,3,FALSE)</f>
        <v>#N/A</v>
      </c>
      <c r="G231">
        <v>6955</v>
      </c>
      <c r="H231">
        <v>1.26E-2</v>
      </c>
      <c r="I231">
        <v>53611.442999999999</v>
      </c>
      <c r="J231" t="s">
        <v>1291</v>
      </c>
      <c r="K231" t="s">
        <v>82</v>
      </c>
      <c r="L231" t="s">
        <v>1467</v>
      </c>
      <c r="N231" t="s">
        <v>1474</v>
      </c>
    </row>
    <row r="232" spans="1:15" x14ac:dyDescent="0.2">
      <c r="A232" s="73" t="str">
        <f t="shared" si="12"/>
        <v>Nagai Kazuo</v>
      </c>
      <c r="B232" s="2" t="str">
        <f t="shared" si="13"/>
        <v>I</v>
      </c>
      <c r="C232" s="73">
        <f t="shared" si="14"/>
        <v>53616.03</v>
      </c>
      <c r="D232" t="str">
        <f t="shared" si="15"/>
        <v>V</v>
      </c>
      <c r="E232" t="e">
        <f>VLOOKUP(C232,'A (old)'!C$21:E$935,3,FALSE)</f>
        <v>#N/A</v>
      </c>
      <c r="G232">
        <v>6959</v>
      </c>
      <c r="H232">
        <v>1.5299999999999999E-2</v>
      </c>
      <c r="I232">
        <v>53616.03</v>
      </c>
      <c r="J232" t="s">
        <v>1291</v>
      </c>
      <c r="K232" t="s">
        <v>233</v>
      </c>
      <c r="L232" t="s">
        <v>1475</v>
      </c>
      <c r="N232" t="s">
        <v>1476</v>
      </c>
    </row>
    <row r="233" spans="1:15" x14ac:dyDescent="0.2">
      <c r="A233" s="73" t="str">
        <f t="shared" si="12"/>
        <v>Nagai Kazuo</v>
      </c>
      <c r="B233" s="2" t="str">
        <f t="shared" si="13"/>
        <v>I</v>
      </c>
      <c r="C233" s="73">
        <f t="shared" si="14"/>
        <v>53632.075199999999</v>
      </c>
      <c r="D233" t="str">
        <f t="shared" si="15"/>
        <v>V</v>
      </c>
      <c r="E233" t="e">
        <f>VLOOKUP(C233,'A (old)'!C$21:E$935,3,FALSE)</f>
        <v>#N/A</v>
      </c>
      <c r="G233">
        <v>6973</v>
      </c>
      <c r="H233">
        <v>1.54E-2</v>
      </c>
      <c r="I233">
        <v>53632.075199999999</v>
      </c>
      <c r="J233" t="s">
        <v>1291</v>
      </c>
      <c r="K233" t="s">
        <v>233</v>
      </c>
      <c r="L233" t="s">
        <v>1475</v>
      </c>
      <c r="N233" t="s">
        <v>1476</v>
      </c>
    </row>
    <row r="234" spans="1:15" x14ac:dyDescent="0.2">
      <c r="A234" s="73" t="str">
        <f t="shared" si="12"/>
        <v>Kubotera Katsua</v>
      </c>
      <c r="B234" s="2" t="str">
        <f t="shared" si="13"/>
        <v>I</v>
      </c>
      <c r="C234" s="73">
        <f t="shared" si="14"/>
        <v>53671.0435</v>
      </c>
      <c r="D234" t="str">
        <f t="shared" si="15"/>
        <v>V</v>
      </c>
      <c r="E234" t="e">
        <f>VLOOKUP(C234,'A (old)'!C$21:E$935,3,FALSE)</f>
        <v>#N/A</v>
      </c>
      <c r="G234">
        <v>7007</v>
      </c>
      <c r="H234">
        <v>1.6899999999999998E-2</v>
      </c>
      <c r="I234">
        <v>53671.0435</v>
      </c>
      <c r="J234" t="s">
        <v>1291</v>
      </c>
      <c r="K234" t="s">
        <v>233</v>
      </c>
      <c r="L234" t="s">
        <v>1477</v>
      </c>
      <c r="N234" t="s">
        <v>1478</v>
      </c>
    </row>
    <row r="235" spans="1:15" x14ac:dyDescent="0.2">
      <c r="A235" s="73" t="str">
        <f t="shared" si="12"/>
        <v>Nakajima Kazuhir</v>
      </c>
      <c r="B235" s="2" t="str">
        <f t="shared" si="13"/>
        <v>I</v>
      </c>
      <c r="C235" s="73">
        <f t="shared" si="14"/>
        <v>53962.148200000003</v>
      </c>
      <c r="D235" t="str">
        <f t="shared" si="15"/>
        <v>Ic</v>
      </c>
      <c r="E235" t="e">
        <f>VLOOKUP(C235,'A (old)'!C$21:E$935,3,FALSE)</f>
        <v>#N/A</v>
      </c>
      <c r="G235">
        <v>7261</v>
      </c>
      <c r="H235">
        <v>1.7100000000000001E-2</v>
      </c>
      <c r="I235">
        <v>53962.148200000003</v>
      </c>
      <c r="J235" t="s">
        <v>1291</v>
      </c>
      <c r="K235" t="s">
        <v>206</v>
      </c>
      <c r="L235" t="s">
        <v>205</v>
      </c>
      <c r="M235" t="s">
        <v>1479</v>
      </c>
    </row>
    <row r="236" spans="1:15" x14ac:dyDescent="0.2">
      <c r="A236" s="73" t="str">
        <f t="shared" si="12"/>
        <v>Alich K</v>
      </c>
      <c r="B236" s="2" t="str">
        <f t="shared" si="13"/>
        <v>I</v>
      </c>
      <c r="C236" s="73">
        <f t="shared" si="14"/>
        <v>54356.401100000003</v>
      </c>
      <c r="D236" t="str">
        <f t="shared" si="15"/>
        <v>ccd</v>
      </c>
      <c r="E236" t="e">
        <f>VLOOKUP(C236,'A (old)'!C$21:E$935,3,FALSE)</f>
        <v>#N/A</v>
      </c>
      <c r="G236">
        <v>7605</v>
      </c>
      <c r="H236">
        <v>1.8100000000000002E-2</v>
      </c>
      <c r="I236">
        <v>54356.401100000003</v>
      </c>
      <c r="J236" t="s">
        <v>1291</v>
      </c>
      <c r="K236" t="s">
        <v>186</v>
      </c>
      <c r="L236" t="s">
        <v>1480</v>
      </c>
      <c r="O236" t="s">
        <v>1481</v>
      </c>
    </row>
    <row r="237" spans="1:15" x14ac:dyDescent="0.2">
      <c r="A237" s="73" t="str">
        <f t="shared" si="12"/>
        <v>Pagel L</v>
      </c>
      <c r="B237" s="2" t="str">
        <f t="shared" si="13"/>
        <v>I</v>
      </c>
      <c r="C237" s="73">
        <f t="shared" si="14"/>
        <v>55093.327400000002</v>
      </c>
      <c r="D237" t="str">
        <f t="shared" si="15"/>
        <v>V</v>
      </c>
      <c r="E237" t="e">
        <f>VLOOKUP(C237,'A (old)'!C$21:E$935,3,FALSE)</f>
        <v>#N/A</v>
      </c>
      <c r="G237">
        <v>8248</v>
      </c>
      <c r="H237">
        <v>1.43E-2</v>
      </c>
      <c r="I237">
        <v>55093.327400000002</v>
      </c>
      <c r="J237" t="s">
        <v>1291</v>
      </c>
      <c r="K237" t="s">
        <v>233</v>
      </c>
      <c r="L237" t="s">
        <v>1482</v>
      </c>
      <c r="O237" t="s">
        <v>1483</v>
      </c>
    </row>
    <row r="238" spans="1:15" x14ac:dyDescent="0.2">
      <c r="A238" s="73" t="str">
        <f t="shared" si="12"/>
        <v>Frank Peter</v>
      </c>
      <c r="B238" s="2" t="str">
        <f t="shared" si="13"/>
        <v>I</v>
      </c>
      <c r="C238" s="73">
        <f t="shared" si="14"/>
        <v>55141.466099999998</v>
      </c>
      <c r="D238" t="e">
        <f t="shared" si="15"/>
        <v>#NAME?</v>
      </c>
      <c r="E238" t="e">
        <f>VLOOKUP(C238,'A (old)'!C$21:E$935,3,FALSE)</f>
        <v>#N/A</v>
      </c>
      <c r="G238">
        <v>8290</v>
      </c>
      <c r="H238">
        <v>1.7600000000000001E-2</v>
      </c>
      <c r="I238">
        <v>55141.466099999998</v>
      </c>
      <c r="J238" t="s">
        <v>1291</v>
      </c>
      <c r="K238" t="e">
        <f>-#NAME?</f>
        <v>#NAME?</v>
      </c>
      <c r="L238" t="s">
        <v>1484</v>
      </c>
      <c r="N238" t="s">
        <v>1485</v>
      </c>
    </row>
    <row r="239" spans="1:15" x14ac:dyDescent="0.2">
      <c r="A239" s="73" t="str">
        <f t="shared" si="12"/>
        <v>Parimucha Stefan</v>
      </c>
      <c r="B239" s="2" t="str">
        <f t="shared" si="13"/>
        <v>I</v>
      </c>
      <c r="C239" s="73">
        <f t="shared" si="14"/>
        <v>55454.339</v>
      </c>
      <c r="D239" t="str">
        <f t="shared" si="15"/>
        <v>R</v>
      </c>
      <c r="E239" t="e">
        <f>VLOOKUP(C239,'A (old)'!C$21:E$935,3,FALSE)</f>
        <v>#N/A</v>
      </c>
      <c r="G239">
        <v>8563</v>
      </c>
      <c r="H239">
        <v>1.04E-2</v>
      </c>
      <c r="I239">
        <v>55454.339</v>
      </c>
      <c r="J239" t="s">
        <v>1291</v>
      </c>
      <c r="K239" t="s">
        <v>580</v>
      </c>
      <c r="L239" t="s">
        <v>1486</v>
      </c>
      <c r="M239" t="s">
        <v>1487</v>
      </c>
    </row>
    <row r="240" spans="1:15" x14ac:dyDescent="0.2">
      <c r="A240" s="73" t="str">
        <f t="shared" si="12"/>
        <v>Parimucha Stefan</v>
      </c>
      <c r="B240" s="2" t="str">
        <f t="shared" si="13"/>
        <v>I</v>
      </c>
      <c r="C240" s="73">
        <f t="shared" si="14"/>
        <v>55477.2592</v>
      </c>
      <c r="D240" t="str">
        <f t="shared" si="15"/>
        <v>R</v>
      </c>
      <c r="E240" t="e">
        <f>VLOOKUP(C240,'A (old)'!C$21:E$935,3,FALSE)</f>
        <v>#N/A</v>
      </c>
      <c r="G240">
        <v>8583</v>
      </c>
      <c r="H240">
        <v>8.9999999999999993E-3</v>
      </c>
      <c r="I240">
        <v>55477.2592</v>
      </c>
      <c r="J240" t="s">
        <v>1291</v>
      </c>
      <c r="K240" t="s">
        <v>580</v>
      </c>
      <c r="L240" t="s">
        <v>1486</v>
      </c>
      <c r="M240" t="s">
        <v>1487</v>
      </c>
    </row>
    <row r="241" spans="1:15" x14ac:dyDescent="0.2">
      <c r="A241" s="73" t="str">
        <f t="shared" si="12"/>
        <v>Nagai Kazuo</v>
      </c>
      <c r="B241" s="2" t="str">
        <f t="shared" si="13"/>
        <v>II</v>
      </c>
      <c r="C241" s="73">
        <f t="shared" si="14"/>
        <v>55831.9643</v>
      </c>
      <c r="D241" t="str">
        <f t="shared" si="15"/>
        <v>Rc</v>
      </c>
      <c r="E241" t="e">
        <f>VLOOKUP(C241,'A (old)'!C$21:E$935,3,FALSE)</f>
        <v>#N/A</v>
      </c>
      <c r="G241">
        <v>8892</v>
      </c>
      <c r="H241">
        <v>2E-3</v>
      </c>
      <c r="I241">
        <v>55831.9643</v>
      </c>
      <c r="J241" t="s">
        <v>249</v>
      </c>
      <c r="K241" t="s">
        <v>1286</v>
      </c>
      <c r="L241" t="s">
        <v>1475</v>
      </c>
      <c r="N241" t="s">
        <v>1488</v>
      </c>
    </row>
    <row r="242" spans="1:15" x14ac:dyDescent="0.2">
      <c r="A242" s="73" t="str">
        <f t="shared" si="12"/>
        <v>Parimucha S</v>
      </c>
      <c r="B242" s="2" t="str">
        <f t="shared" si="13"/>
        <v>I</v>
      </c>
      <c r="C242" s="73">
        <f t="shared" si="14"/>
        <v>56168.336300000003</v>
      </c>
      <c r="D242" t="str">
        <f t="shared" si="15"/>
        <v>V</v>
      </c>
      <c r="E242" t="e">
        <f>VLOOKUP(C242,'A (old)'!C$21:E$935,3,FALSE)</f>
        <v>#N/A</v>
      </c>
      <c r="G242">
        <v>9186</v>
      </c>
      <c r="H242">
        <v>-8.0000000000000004E-4</v>
      </c>
      <c r="I242">
        <v>56168.336300000003</v>
      </c>
      <c r="J242" t="s">
        <v>1291</v>
      </c>
      <c r="K242" t="s">
        <v>233</v>
      </c>
      <c r="L242" t="s">
        <v>1489</v>
      </c>
      <c r="N242" t="s">
        <v>1490</v>
      </c>
    </row>
    <row r="243" spans="1:15" x14ac:dyDescent="0.2">
      <c r="A243" s="73" t="str">
        <f t="shared" si="12"/>
        <v>Paschke Anton</v>
      </c>
      <c r="B243" s="2" t="str">
        <f t="shared" si="13"/>
        <v>I</v>
      </c>
      <c r="C243" s="73">
        <f t="shared" si="14"/>
        <v>56506.428</v>
      </c>
      <c r="D243" t="str">
        <f t="shared" si="15"/>
        <v>ccd</v>
      </c>
      <c r="E243" t="e">
        <f>VLOOKUP(C243,'A (old)'!C$21:E$935,3,FALSE)</f>
        <v>#N/A</v>
      </c>
      <c r="G243">
        <v>9481</v>
      </c>
      <c r="H243">
        <v>-3.0000000000000001E-3</v>
      </c>
      <c r="I243">
        <v>56506.428</v>
      </c>
      <c r="J243" t="s">
        <v>1291</v>
      </c>
      <c r="K243" t="s">
        <v>186</v>
      </c>
      <c r="L243" t="s">
        <v>185</v>
      </c>
      <c r="N243" t="s">
        <v>1491</v>
      </c>
    </row>
    <row r="244" spans="1:15" x14ac:dyDescent="0.2">
      <c r="A244" s="73" t="str">
        <f t="shared" si="12"/>
        <v>Vagera J</v>
      </c>
      <c r="B244" s="2" t="str">
        <f t="shared" si="13"/>
        <v>I</v>
      </c>
      <c r="C244" s="73">
        <f t="shared" si="14"/>
        <v>37873.480000000003</v>
      </c>
      <c r="D244" t="str">
        <f t="shared" si="15"/>
        <v>vis</v>
      </c>
      <c r="E244" t="e">
        <f>VLOOKUP(C244,'A (old)'!C$21:E$935,3,FALSE)</f>
        <v>#N/A</v>
      </c>
      <c r="G244">
        <v>-6777</v>
      </c>
      <c r="H244">
        <v>3.39E-2</v>
      </c>
      <c r="I244">
        <v>37873.480000000003</v>
      </c>
      <c r="J244" t="s">
        <v>1291</v>
      </c>
      <c r="K244" t="s">
        <v>82</v>
      </c>
      <c r="L244" t="s">
        <v>1492</v>
      </c>
      <c r="N244" t="s">
        <v>1493</v>
      </c>
    </row>
    <row r="245" spans="1:15" x14ac:dyDescent="0.2">
      <c r="A245" s="73" t="str">
        <f t="shared" si="12"/>
        <v>Greger C</v>
      </c>
      <c r="B245" s="2" t="str">
        <f t="shared" si="13"/>
        <v>I</v>
      </c>
      <c r="C245" s="73">
        <f t="shared" si="14"/>
        <v>38226.462</v>
      </c>
      <c r="D245" t="str">
        <f t="shared" si="15"/>
        <v>vis</v>
      </c>
      <c r="E245" t="e">
        <f>VLOOKUP(C245,'A (old)'!C$21:E$935,3,FALSE)</f>
        <v>#N/A</v>
      </c>
      <c r="G245">
        <v>-6469</v>
      </c>
      <c r="H245">
        <v>2.3E-2</v>
      </c>
      <c r="I245">
        <v>38226.462</v>
      </c>
      <c r="J245" t="s">
        <v>1291</v>
      </c>
      <c r="K245" t="s">
        <v>82</v>
      </c>
      <c r="L245" t="s">
        <v>1494</v>
      </c>
      <c r="N245" t="s">
        <v>1493</v>
      </c>
    </row>
    <row r="246" spans="1:15" x14ac:dyDescent="0.2">
      <c r="A246" s="73" t="str">
        <f t="shared" si="12"/>
        <v>Kavan M.</v>
      </c>
      <c r="B246" s="2" t="str">
        <f t="shared" si="13"/>
        <v>I</v>
      </c>
      <c r="C246" s="73">
        <f t="shared" si="14"/>
        <v>38226.464999999997</v>
      </c>
      <c r="D246" t="str">
        <f t="shared" si="15"/>
        <v>vis</v>
      </c>
      <c r="E246" t="e">
        <f>VLOOKUP(C246,'A (old)'!C$21:E$935,3,FALSE)</f>
        <v>#N/A</v>
      </c>
      <c r="G246">
        <v>-6469</v>
      </c>
      <c r="H246">
        <v>2.5999999999999999E-2</v>
      </c>
      <c r="I246">
        <v>38226.464999999997</v>
      </c>
      <c r="J246" t="s">
        <v>1291</v>
      </c>
      <c r="K246" t="s">
        <v>82</v>
      </c>
      <c r="L246" t="s">
        <v>1495</v>
      </c>
      <c r="N246" t="s">
        <v>1493</v>
      </c>
    </row>
    <row r="247" spans="1:15" x14ac:dyDescent="0.2">
      <c r="A247" s="73" t="str">
        <f t="shared" si="12"/>
        <v>Greger C</v>
      </c>
      <c r="B247" s="2" t="str">
        <f t="shared" si="13"/>
        <v>I</v>
      </c>
      <c r="C247" s="73">
        <f t="shared" si="14"/>
        <v>38234.466</v>
      </c>
      <c r="D247" t="str">
        <f t="shared" si="15"/>
        <v>vis</v>
      </c>
      <c r="E247" t="e">
        <f>VLOOKUP(C247,'A (old)'!C$21:E$935,3,FALSE)</f>
        <v>#N/A</v>
      </c>
      <c r="G247">
        <v>-6462</v>
      </c>
      <c r="H247">
        <v>4.4000000000000003E-3</v>
      </c>
      <c r="I247">
        <v>38234.466</v>
      </c>
      <c r="J247" t="s">
        <v>1291</v>
      </c>
      <c r="K247" t="s">
        <v>82</v>
      </c>
      <c r="L247" t="s">
        <v>1494</v>
      </c>
      <c r="N247" t="s">
        <v>1493</v>
      </c>
    </row>
    <row r="248" spans="1:15" x14ac:dyDescent="0.2">
      <c r="A248" s="73" t="str">
        <f t="shared" si="12"/>
        <v>Neckarova M</v>
      </c>
      <c r="B248" s="2" t="str">
        <f t="shared" si="13"/>
        <v>I</v>
      </c>
      <c r="C248" s="73">
        <f t="shared" si="14"/>
        <v>38234.466999999997</v>
      </c>
      <c r="D248" t="str">
        <f t="shared" si="15"/>
        <v>vis</v>
      </c>
      <c r="E248" t="e">
        <f>VLOOKUP(C248,'A (old)'!C$21:E$935,3,FALSE)</f>
        <v>#N/A</v>
      </c>
      <c r="G248">
        <v>-6462</v>
      </c>
      <c r="H248">
        <v>5.4000000000000003E-3</v>
      </c>
      <c r="I248">
        <v>38234.466999999997</v>
      </c>
      <c r="J248" t="s">
        <v>1291</v>
      </c>
      <c r="K248" t="s">
        <v>82</v>
      </c>
      <c r="L248" t="s">
        <v>1496</v>
      </c>
      <c r="N248" t="s">
        <v>1493</v>
      </c>
    </row>
    <row r="249" spans="1:15" x14ac:dyDescent="0.2">
      <c r="A249" s="73" t="str">
        <f t="shared" si="12"/>
        <v>Kacetl J</v>
      </c>
      <c r="B249" s="2" t="str">
        <f t="shared" si="13"/>
        <v>I</v>
      </c>
      <c r="C249" s="73">
        <f t="shared" si="14"/>
        <v>38234.468999999997</v>
      </c>
      <c r="D249" t="str">
        <f t="shared" si="15"/>
        <v>vis</v>
      </c>
      <c r="E249" t="e">
        <f>VLOOKUP(C249,'A (old)'!C$21:E$935,3,FALSE)</f>
        <v>#N/A</v>
      </c>
      <c r="G249">
        <v>-6462</v>
      </c>
      <c r="H249">
        <v>7.4000000000000003E-3</v>
      </c>
      <c r="I249">
        <v>38234.468999999997</v>
      </c>
      <c r="J249" t="s">
        <v>1291</v>
      </c>
      <c r="K249" t="s">
        <v>82</v>
      </c>
      <c r="L249" t="s">
        <v>1497</v>
      </c>
      <c r="N249" t="s">
        <v>1493</v>
      </c>
    </row>
    <row r="250" spans="1:15" x14ac:dyDescent="0.2">
      <c r="A250" s="73" t="str">
        <f t="shared" si="12"/>
        <v>Smat F</v>
      </c>
      <c r="B250" s="2" t="str">
        <f t="shared" si="13"/>
        <v>I</v>
      </c>
      <c r="C250" s="73">
        <f t="shared" si="14"/>
        <v>38234.468999999997</v>
      </c>
      <c r="D250" t="str">
        <f t="shared" si="15"/>
        <v>vis</v>
      </c>
      <c r="E250" t="e">
        <f>VLOOKUP(C250,'A (old)'!C$21:E$935,3,FALSE)</f>
        <v>#N/A</v>
      </c>
      <c r="G250">
        <v>-6462</v>
      </c>
      <c r="H250">
        <v>7.4000000000000003E-3</v>
      </c>
      <c r="I250">
        <v>38234.468999999997</v>
      </c>
      <c r="J250" t="s">
        <v>1291</v>
      </c>
      <c r="K250" t="s">
        <v>82</v>
      </c>
      <c r="L250" t="s">
        <v>1498</v>
      </c>
      <c r="O250" t="s">
        <v>1493</v>
      </c>
    </row>
    <row r="251" spans="1:15" x14ac:dyDescent="0.2">
      <c r="A251" s="73" t="str">
        <f t="shared" si="12"/>
        <v>Hromada F</v>
      </c>
      <c r="B251" s="2" t="str">
        <f t="shared" si="13"/>
        <v>I</v>
      </c>
      <c r="C251" s="73">
        <f t="shared" si="14"/>
        <v>38319.288999999997</v>
      </c>
      <c r="D251" t="str">
        <f t="shared" si="15"/>
        <v>vis</v>
      </c>
      <c r="E251" t="e">
        <f>VLOOKUP(C251,'A (old)'!C$21:E$935,3,FALSE)</f>
        <v>#N/A</v>
      </c>
      <c r="G251">
        <v>-6388</v>
      </c>
      <c r="H251">
        <v>1.7399999999999999E-2</v>
      </c>
      <c r="I251">
        <v>38319.288999999997</v>
      </c>
      <c r="J251" t="s">
        <v>1291</v>
      </c>
      <c r="K251" t="s">
        <v>82</v>
      </c>
      <c r="L251" t="s">
        <v>1499</v>
      </c>
      <c r="N251" t="s">
        <v>1493</v>
      </c>
    </row>
    <row r="252" spans="1:15" x14ac:dyDescent="0.2">
      <c r="A252" s="73" t="str">
        <f t="shared" si="12"/>
        <v>Drizek J</v>
      </c>
      <c r="B252" s="2" t="str">
        <f t="shared" si="13"/>
        <v>I</v>
      </c>
      <c r="C252" s="73">
        <f t="shared" si="14"/>
        <v>38642.457999999999</v>
      </c>
      <c r="D252" t="str">
        <f t="shared" si="15"/>
        <v>vis</v>
      </c>
      <c r="E252" t="e">
        <f>VLOOKUP(C252,'A (old)'!C$21:E$935,3,FALSE)</f>
        <v>#N/A</v>
      </c>
      <c r="G252">
        <v>-6106</v>
      </c>
      <c r="H252">
        <v>-8.3999999999999995E-3</v>
      </c>
      <c r="I252">
        <v>38642.457999999999</v>
      </c>
      <c r="J252" t="s">
        <v>1291</v>
      </c>
      <c r="K252" t="s">
        <v>82</v>
      </c>
      <c r="L252" t="s">
        <v>1500</v>
      </c>
      <c r="N252" t="s">
        <v>1493</v>
      </c>
    </row>
    <row r="253" spans="1:15" x14ac:dyDescent="0.2">
      <c r="A253" s="73" t="str">
        <f t="shared" si="12"/>
        <v>Silhan Jindrich</v>
      </c>
      <c r="B253" s="2" t="str">
        <f t="shared" si="13"/>
        <v>I</v>
      </c>
      <c r="C253" s="73">
        <f t="shared" si="14"/>
        <v>40493.395900000003</v>
      </c>
      <c r="D253" t="str">
        <f t="shared" si="15"/>
        <v>vis</v>
      </c>
      <c r="E253" t="e">
        <f>VLOOKUP(C253,'A (old)'!C$21:E$935,3,FALSE)</f>
        <v>#N/A</v>
      </c>
      <c r="G253">
        <v>-4491</v>
      </c>
      <c r="H253">
        <v>8.6999999999999994E-3</v>
      </c>
      <c r="I253">
        <v>40493.395900000003</v>
      </c>
      <c r="J253" t="s">
        <v>1291</v>
      </c>
      <c r="K253" t="s">
        <v>82</v>
      </c>
      <c r="L253" t="s">
        <v>131</v>
      </c>
      <c r="N253" t="s">
        <v>1501</v>
      </c>
    </row>
    <row r="254" spans="1:15" x14ac:dyDescent="0.2">
      <c r="A254" s="73" t="str">
        <f t="shared" si="12"/>
        <v>Lazna J</v>
      </c>
      <c r="B254" s="2" t="str">
        <f t="shared" si="13"/>
        <v>I</v>
      </c>
      <c r="C254" s="73">
        <f t="shared" si="14"/>
        <v>43372.383900000001</v>
      </c>
      <c r="D254" t="str">
        <f t="shared" si="15"/>
        <v>vis</v>
      </c>
      <c r="E254" t="e">
        <f>VLOOKUP(C254,'A (old)'!C$21:E$935,3,FALSE)</f>
        <v>#N/A</v>
      </c>
      <c r="G254">
        <v>-1979</v>
      </c>
      <c r="H254">
        <v>4.1200000000000001E-2</v>
      </c>
      <c r="I254">
        <v>43372.383900000001</v>
      </c>
      <c r="J254" t="s">
        <v>1291</v>
      </c>
      <c r="K254" t="s">
        <v>82</v>
      </c>
      <c r="L254" t="s">
        <v>1502</v>
      </c>
      <c r="O254" t="s">
        <v>1503</v>
      </c>
    </row>
    <row r="255" spans="1:15" x14ac:dyDescent="0.2">
      <c r="A255" s="73" t="str">
        <f t="shared" si="12"/>
        <v>Carbol K</v>
      </c>
      <c r="B255" s="2" t="str">
        <f t="shared" si="13"/>
        <v>I</v>
      </c>
      <c r="C255" s="73">
        <f t="shared" si="14"/>
        <v>45200.375500000002</v>
      </c>
      <c r="D255" t="str">
        <f t="shared" si="15"/>
        <v>vis</v>
      </c>
      <c r="E255" t="e">
        <f>VLOOKUP(C255,'A (old)'!C$21:E$935,3,FALSE)</f>
        <v>#N/A</v>
      </c>
      <c r="G255">
        <v>-384</v>
      </c>
      <c r="H255">
        <v>3.3599999999999998E-2</v>
      </c>
      <c r="I255">
        <v>45200.375500000002</v>
      </c>
      <c r="J255" t="s">
        <v>1291</v>
      </c>
      <c r="K255" t="s">
        <v>82</v>
      </c>
      <c r="L255" t="s">
        <v>1504</v>
      </c>
      <c r="N255" t="s">
        <v>1505</v>
      </c>
    </row>
    <row r="256" spans="1:15" x14ac:dyDescent="0.2">
      <c r="A256" s="73" t="str">
        <f t="shared" si="12"/>
        <v>Mrazek J</v>
      </c>
      <c r="B256" s="2" t="str">
        <f t="shared" si="13"/>
        <v>I</v>
      </c>
      <c r="C256" s="73">
        <f t="shared" si="14"/>
        <v>45554.510999999999</v>
      </c>
      <c r="D256" t="str">
        <f t="shared" si="15"/>
        <v>vis</v>
      </c>
      <c r="E256" t="e">
        <f>VLOOKUP(C256,'A (old)'!C$21:E$935,3,FALSE)</f>
        <v>#N/A</v>
      </c>
      <c r="G256">
        <v>-75</v>
      </c>
      <c r="H256">
        <v>3.0099999999999998E-2</v>
      </c>
      <c r="I256">
        <v>45554.510999999999</v>
      </c>
      <c r="J256" t="s">
        <v>1291</v>
      </c>
      <c r="K256" t="s">
        <v>82</v>
      </c>
      <c r="L256" t="s">
        <v>1506</v>
      </c>
      <c r="N256" t="s">
        <v>1505</v>
      </c>
    </row>
    <row r="257" spans="1:15" x14ac:dyDescent="0.2">
      <c r="A257" s="73" t="str">
        <f t="shared" si="12"/>
        <v>Varady M</v>
      </c>
      <c r="B257" s="2" t="str">
        <f t="shared" si="13"/>
        <v>I</v>
      </c>
      <c r="C257" s="73">
        <f t="shared" si="14"/>
        <v>45554.517999999996</v>
      </c>
      <c r="D257" t="str">
        <f t="shared" si="15"/>
        <v>vis</v>
      </c>
      <c r="E257" t="e">
        <f>VLOOKUP(C257,'A (old)'!C$21:E$935,3,FALSE)</f>
        <v>#N/A</v>
      </c>
      <c r="G257">
        <v>-75</v>
      </c>
      <c r="H257">
        <v>3.7100000000000001E-2</v>
      </c>
      <c r="I257">
        <v>45554.517999999996</v>
      </c>
      <c r="J257" t="s">
        <v>1291</v>
      </c>
      <c r="K257" t="s">
        <v>82</v>
      </c>
      <c r="L257" t="s">
        <v>1507</v>
      </c>
      <c r="N257" t="s">
        <v>1505</v>
      </c>
    </row>
    <row r="258" spans="1:15" x14ac:dyDescent="0.2">
      <c r="A258" s="73" t="str">
        <f t="shared" si="12"/>
        <v>Kvackay P</v>
      </c>
      <c r="B258" s="2" t="str">
        <f t="shared" si="13"/>
        <v>I</v>
      </c>
      <c r="C258" s="73">
        <f t="shared" si="14"/>
        <v>45554.52</v>
      </c>
      <c r="D258" t="str">
        <f t="shared" si="15"/>
        <v>vis</v>
      </c>
      <c r="E258" t="e">
        <f>VLOOKUP(C258,'A (old)'!C$21:E$935,3,FALSE)</f>
        <v>#N/A</v>
      </c>
      <c r="G258">
        <v>-75</v>
      </c>
      <c r="H258">
        <v>3.9100000000000003E-2</v>
      </c>
      <c r="I258">
        <v>45554.52</v>
      </c>
      <c r="J258" t="s">
        <v>1291</v>
      </c>
      <c r="K258" t="s">
        <v>82</v>
      </c>
      <c r="L258" t="s">
        <v>1508</v>
      </c>
      <c r="N258" t="s">
        <v>1505</v>
      </c>
    </row>
    <row r="259" spans="1:15" x14ac:dyDescent="0.2">
      <c r="A259" s="73" t="str">
        <f t="shared" si="12"/>
        <v>Pliska R</v>
      </c>
      <c r="B259" s="2" t="str">
        <f t="shared" si="13"/>
        <v>I</v>
      </c>
      <c r="C259" s="73">
        <f t="shared" si="14"/>
        <v>45554.521000000001</v>
      </c>
      <c r="D259" t="str">
        <f t="shared" si="15"/>
        <v>vis</v>
      </c>
      <c r="E259" t="e">
        <f>VLOOKUP(C259,'A (old)'!C$21:E$935,3,FALSE)</f>
        <v>#N/A</v>
      </c>
      <c r="G259">
        <v>-75</v>
      </c>
      <c r="H259">
        <v>4.0099999999999997E-2</v>
      </c>
      <c r="I259">
        <v>45554.521000000001</v>
      </c>
      <c r="J259" t="s">
        <v>1291</v>
      </c>
      <c r="K259" t="s">
        <v>82</v>
      </c>
      <c r="L259" t="s">
        <v>1509</v>
      </c>
      <c r="N259" t="s">
        <v>1505</v>
      </c>
    </row>
    <row r="260" spans="1:15" x14ac:dyDescent="0.2">
      <c r="A260" s="73" t="str">
        <f t="shared" si="12"/>
        <v>Pospisilova J</v>
      </c>
      <c r="B260" s="2" t="str">
        <f t="shared" si="13"/>
        <v>I</v>
      </c>
      <c r="C260" s="73">
        <f t="shared" si="14"/>
        <v>45554.521999999997</v>
      </c>
      <c r="D260" t="str">
        <f t="shared" si="15"/>
        <v>vis</v>
      </c>
      <c r="E260" t="e">
        <f>VLOOKUP(C260,'A (old)'!C$21:E$935,3,FALSE)</f>
        <v>#N/A</v>
      </c>
      <c r="G260">
        <v>-75</v>
      </c>
      <c r="H260">
        <v>4.1099999999999998E-2</v>
      </c>
      <c r="I260">
        <v>45554.521999999997</v>
      </c>
      <c r="J260" t="s">
        <v>1291</v>
      </c>
      <c r="K260" t="s">
        <v>82</v>
      </c>
      <c r="L260" t="s">
        <v>1510</v>
      </c>
      <c r="N260" t="s">
        <v>1505</v>
      </c>
    </row>
    <row r="261" spans="1:15" x14ac:dyDescent="0.2">
      <c r="A261" s="73" t="str">
        <f t="shared" si="12"/>
        <v>Svoboda V</v>
      </c>
      <c r="B261" s="2" t="str">
        <f t="shared" si="13"/>
        <v>I</v>
      </c>
      <c r="C261" s="73">
        <f t="shared" si="14"/>
        <v>45554.525000000001</v>
      </c>
      <c r="D261" t="str">
        <f t="shared" si="15"/>
        <v>vis</v>
      </c>
      <c r="E261" t="e">
        <f>VLOOKUP(C261,'A (old)'!C$21:E$935,3,FALSE)</f>
        <v>#N/A</v>
      </c>
      <c r="G261">
        <v>-75</v>
      </c>
      <c r="H261">
        <v>4.41E-2</v>
      </c>
      <c r="I261">
        <v>45554.525000000001</v>
      </c>
      <c r="J261" t="s">
        <v>1291</v>
      </c>
      <c r="K261" t="s">
        <v>82</v>
      </c>
      <c r="L261" t="s">
        <v>1511</v>
      </c>
      <c r="N261" t="s">
        <v>1505</v>
      </c>
    </row>
    <row r="262" spans="1:15" x14ac:dyDescent="0.2">
      <c r="A262" s="73" t="str">
        <f t="shared" si="12"/>
        <v>Sula R</v>
      </c>
      <c r="B262" s="2" t="str">
        <f t="shared" si="13"/>
        <v>I</v>
      </c>
      <c r="C262" s="73">
        <f t="shared" si="14"/>
        <v>45554.527000000002</v>
      </c>
      <c r="D262" t="str">
        <f t="shared" si="15"/>
        <v>vis</v>
      </c>
      <c r="E262" t="e">
        <f>VLOOKUP(C262,'A (old)'!C$21:E$935,3,FALSE)</f>
        <v>#N/A</v>
      </c>
      <c r="G262">
        <v>-75</v>
      </c>
      <c r="H262">
        <v>4.6100000000000002E-2</v>
      </c>
      <c r="I262">
        <v>45554.527000000002</v>
      </c>
      <c r="J262" t="s">
        <v>1291</v>
      </c>
      <c r="K262" t="s">
        <v>82</v>
      </c>
      <c r="L262" t="s">
        <v>1512</v>
      </c>
      <c r="O262" t="s">
        <v>1505</v>
      </c>
    </row>
    <row r="263" spans="1:15" x14ac:dyDescent="0.2">
      <c r="A263" s="73" t="str">
        <f t="shared" si="12"/>
        <v>Brezna Jiri</v>
      </c>
      <c r="B263" s="2" t="str">
        <f t="shared" si="13"/>
        <v>I</v>
      </c>
      <c r="C263" s="73">
        <f t="shared" si="14"/>
        <v>45562.527999999998</v>
      </c>
      <c r="D263" t="str">
        <f t="shared" si="15"/>
        <v>vis</v>
      </c>
      <c r="E263" t="e">
        <f>VLOOKUP(C263,'A (old)'!C$21:E$935,3,FALSE)</f>
        <v>#N/A</v>
      </c>
      <c r="G263">
        <v>-68</v>
      </c>
      <c r="H263">
        <v>2.4500000000000001E-2</v>
      </c>
      <c r="I263">
        <v>45562.527999999998</v>
      </c>
      <c r="J263" t="s">
        <v>1291</v>
      </c>
      <c r="K263" t="s">
        <v>82</v>
      </c>
      <c r="L263" t="s">
        <v>1513</v>
      </c>
      <c r="N263" t="s">
        <v>1505</v>
      </c>
    </row>
    <row r="264" spans="1:15" x14ac:dyDescent="0.2">
      <c r="A264" s="73" t="str">
        <f t="shared" si="12"/>
        <v>Zejda M.</v>
      </c>
      <c r="B264" s="2" t="str">
        <f t="shared" si="13"/>
        <v>I</v>
      </c>
      <c r="C264" s="73">
        <f t="shared" si="14"/>
        <v>45562.542000000001</v>
      </c>
      <c r="D264" t="str">
        <f t="shared" si="15"/>
        <v>vis</v>
      </c>
      <c r="E264" t="e">
        <f>VLOOKUP(C264,'A (old)'!C$21:E$935,3,FALSE)</f>
        <v>#N/A</v>
      </c>
      <c r="G264">
        <v>-68</v>
      </c>
      <c r="H264">
        <v>3.85E-2</v>
      </c>
      <c r="I264">
        <v>45562.542000000001</v>
      </c>
      <c r="J264" t="s">
        <v>1291</v>
      </c>
      <c r="K264" t="s">
        <v>82</v>
      </c>
      <c r="L264" t="s">
        <v>1514</v>
      </c>
      <c r="N264" t="s">
        <v>1505</v>
      </c>
    </row>
    <row r="265" spans="1:15" x14ac:dyDescent="0.2">
      <c r="A265" s="73" t="str">
        <f t="shared" si="12"/>
        <v>Fiser P</v>
      </c>
      <c r="B265" s="2" t="str">
        <f t="shared" si="13"/>
        <v>I</v>
      </c>
      <c r="C265" s="73">
        <f t="shared" si="14"/>
        <v>45577.423999999999</v>
      </c>
      <c r="D265" t="str">
        <f t="shared" si="15"/>
        <v>vis</v>
      </c>
      <c r="E265" t="e">
        <f>VLOOKUP(C265,'A (old)'!C$21:E$935,3,FALSE)</f>
        <v>#N/A</v>
      </c>
      <c r="G265">
        <v>-55</v>
      </c>
      <c r="H265">
        <v>2.1499999999999998E-2</v>
      </c>
      <c r="I265">
        <v>45577.423999999999</v>
      </c>
      <c r="J265" t="s">
        <v>1291</v>
      </c>
      <c r="K265" t="s">
        <v>82</v>
      </c>
      <c r="L265" t="s">
        <v>1515</v>
      </c>
      <c r="O265" t="s">
        <v>1516</v>
      </c>
    </row>
    <row r="266" spans="1:15" x14ac:dyDescent="0.2">
      <c r="A266" s="73" t="str">
        <f t="shared" si="12"/>
        <v>Silhan Jindrich</v>
      </c>
      <c r="B266" s="2" t="str">
        <f t="shared" si="13"/>
        <v>I</v>
      </c>
      <c r="C266" s="73">
        <f t="shared" si="14"/>
        <v>45609.508000000002</v>
      </c>
      <c r="D266" t="str">
        <f t="shared" si="15"/>
        <v>vis</v>
      </c>
      <c r="E266" t="e">
        <f>VLOOKUP(C266,'A (old)'!C$21:E$935,3,FALSE)</f>
        <v>#N/A</v>
      </c>
      <c r="G266">
        <v>-27</v>
      </c>
      <c r="H266">
        <v>1.52E-2</v>
      </c>
      <c r="I266">
        <v>45609.508000000002</v>
      </c>
      <c r="J266" t="s">
        <v>1291</v>
      </c>
      <c r="K266" t="s">
        <v>82</v>
      </c>
      <c r="L266" t="s">
        <v>131</v>
      </c>
      <c r="N266" t="s">
        <v>1505</v>
      </c>
    </row>
    <row r="267" spans="1:15" x14ac:dyDescent="0.2">
      <c r="A267" s="73" t="str">
        <f t="shared" ref="A267:A330" si="16">L267</f>
        <v>Svoboda P Pr</v>
      </c>
      <c r="B267" s="2" t="str">
        <f t="shared" ref="B267:B330" si="17">IF(J267="s","II","I")</f>
        <v>I</v>
      </c>
      <c r="C267" s="73">
        <f t="shared" ref="C267:C330" si="18">I267</f>
        <v>45915.506000000001</v>
      </c>
      <c r="D267" t="str">
        <f t="shared" ref="D267:D330" si="19">K267</f>
        <v>vis</v>
      </c>
      <c r="E267" t="e">
        <f>VLOOKUP(C267,'A (old)'!C$21:E$935,3,FALSE)</f>
        <v>#N/A</v>
      </c>
      <c r="G267">
        <v>240</v>
      </c>
      <c r="H267">
        <v>9.5999999999999992E-3</v>
      </c>
      <c r="I267">
        <v>45915.506000000001</v>
      </c>
      <c r="J267" t="s">
        <v>1291</v>
      </c>
      <c r="K267" t="s">
        <v>82</v>
      </c>
      <c r="L267" t="s">
        <v>1517</v>
      </c>
      <c r="N267" t="s">
        <v>1516</v>
      </c>
    </row>
    <row r="268" spans="1:15" x14ac:dyDescent="0.2">
      <c r="A268" s="73" t="str">
        <f t="shared" si="16"/>
        <v>Lutcha P</v>
      </c>
      <c r="B268" s="2" t="str">
        <f t="shared" si="17"/>
        <v>I</v>
      </c>
      <c r="C268" s="73">
        <f t="shared" si="18"/>
        <v>45915.508000000002</v>
      </c>
      <c r="D268" t="str">
        <f t="shared" si="19"/>
        <v>vis</v>
      </c>
      <c r="E268" t="e">
        <f>VLOOKUP(C268,'A (old)'!C$21:E$935,3,FALSE)</f>
        <v>#N/A</v>
      </c>
      <c r="G268">
        <v>240</v>
      </c>
      <c r="H268">
        <v>1.1599999999999999E-2</v>
      </c>
      <c r="I268">
        <v>45915.508000000002</v>
      </c>
      <c r="J268" t="s">
        <v>1291</v>
      </c>
      <c r="K268" t="s">
        <v>82</v>
      </c>
      <c r="L268" t="s">
        <v>1518</v>
      </c>
      <c r="N268" t="s">
        <v>1516</v>
      </c>
    </row>
    <row r="269" spans="1:15" x14ac:dyDescent="0.2">
      <c r="A269" s="73" t="str">
        <f t="shared" si="16"/>
        <v>Troubil Petr</v>
      </c>
      <c r="B269" s="2" t="str">
        <f t="shared" si="17"/>
        <v>I</v>
      </c>
      <c r="C269" s="73">
        <f t="shared" si="18"/>
        <v>45915.521999999997</v>
      </c>
      <c r="D269" t="str">
        <f t="shared" si="19"/>
        <v>vis</v>
      </c>
      <c r="E269" t="e">
        <f>VLOOKUP(C269,'A (old)'!C$21:E$935,3,FALSE)</f>
        <v>#N/A</v>
      </c>
      <c r="G269">
        <v>240</v>
      </c>
      <c r="H269">
        <v>2.5600000000000001E-2</v>
      </c>
      <c r="I269">
        <v>45915.521999999997</v>
      </c>
      <c r="J269" t="s">
        <v>1291</v>
      </c>
      <c r="K269" t="s">
        <v>82</v>
      </c>
      <c r="L269" t="s">
        <v>1519</v>
      </c>
      <c r="N269" t="s">
        <v>1516</v>
      </c>
    </row>
    <row r="270" spans="1:15" x14ac:dyDescent="0.2">
      <c r="A270" s="73" t="str">
        <f t="shared" si="16"/>
        <v>Hajek P</v>
      </c>
      <c r="B270" s="2" t="str">
        <f t="shared" si="17"/>
        <v>I</v>
      </c>
      <c r="C270" s="73">
        <f t="shared" si="18"/>
        <v>45915.523000000001</v>
      </c>
      <c r="D270" t="str">
        <f t="shared" si="19"/>
        <v>vis</v>
      </c>
      <c r="E270" t="e">
        <f>VLOOKUP(C270,'A (old)'!C$21:E$935,3,FALSE)</f>
        <v>#N/A</v>
      </c>
      <c r="G270">
        <v>240</v>
      </c>
      <c r="H270">
        <v>2.6599999999999999E-2</v>
      </c>
      <c r="I270">
        <v>45915.523000000001</v>
      </c>
      <c r="J270" t="s">
        <v>1291</v>
      </c>
      <c r="K270" t="s">
        <v>82</v>
      </c>
      <c r="L270" t="s">
        <v>1336</v>
      </c>
      <c r="O270" t="s">
        <v>1516</v>
      </c>
    </row>
    <row r="271" spans="1:15" x14ac:dyDescent="0.2">
      <c r="A271" s="73" t="str">
        <f t="shared" si="16"/>
        <v>Zejda M.</v>
      </c>
      <c r="B271" s="2" t="str">
        <f t="shared" si="17"/>
        <v>I</v>
      </c>
      <c r="C271" s="73">
        <f t="shared" si="18"/>
        <v>46268.485999999997</v>
      </c>
      <c r="D271" t="str">
        <f t="shared" si="19"/>
        <v>vis</v>
      </c>
      <c r="E271" t="e">
        <f>VLOOKUP(C271,'A (old)'!C$21:E$935,3,FALSE)</f>
        <v>#N/A</v>
      </c>
      <c r="G271">
        <v>548</v>
      </c>
      <c r="H271">
        <v>-3.3999999999999998E-3</v>
      </c>
      <c r="I271">
        <v>46268.485999999997</v>
      </c>
      <c r="J271" t="s">
        <v>1291</v>
      </c>
      <c r="K271" t="s">
        <v>82</v>
      </c>
      <c r="L271" t="s">
        <v>1514</v>
      </c>
      <c r="N271" t="s">
        <v>1516</v>
      </c>
    </row>
    <row r="272" spans="1:15" x14ac:dyDescent="0.2">
      <c r="A272" s="73" t="str">
        <f t="shared" si="16"/>
        <v>Krivanek P</v>
      </c>
      <c r="B272" s="2" t="str">
        <f t="shared" si="17"/>
        <v>I</v>
      </c>
      <c r="C272" s="73">
        <f t="shared" si="18"/>
        <v>46268.495999999999</v>
      </c>
      <c r="D272" t="str">
        <f t="shared" si="19"/>
        <v>vis</v>
      </c>
      <c r="E272" t="e">
        <f>VLOOKUP(C272,'A (old)'!C$21:E$935,3,FALSE)</f>
        <v>#N/A</v>
      </c>
      <c r="G272">
        <v>548</v>
      </c>
      <c r="H272">
        <v>6.6E-3</v>
      </c>
      <c r="I272">
        <v>46268.495999999999</v>
      </c>
      <c r="J272" t="s">
        <v>1291</v>
      </c>
      <c r="K272" t="s">
        <v>82</v>
      </c>
      <c r="L272" t="s">
        <v>1520</v>
      </c>
      <c r="N272" t="s">
        <v>1516</v>
      </c>
    </row>
    <row r="273" spans="1:15" x14ac:dyDescent="0.2">
      <c r="A273" s="73" t="str">
        <f t="shared" si="16"/>
        <v>Lenz M</v>
      </c>
      <c r="B273" s="2" t="str">
        <f t="shared" si="17"/>
        <v>I</v>
      </c>
      <c r="C273" s="73">
        <f t="shared" si="18"/>
        <v>46268.497000000003</v>
      </c>
      <c r="D273" t="str">
        <f t="shared" si="19"/>
        <v>vis</v>
      </c>
      <c r="E273" t="e">
        <f>VLOOKUP(C273,'A (old)'!C$21:E$935,3,FALSE)</f>
        <v>#N/A</v>
      </c>
      <c r="G273">
        <v>548</v>
      </c>
      <c r="H273">
        <v>7.6E-3</v>
      </c>
      <c r="I273">
        <v>46268.497000000003</v>
      </c>
      <c r="J273" t="s">
        <v>1291</v>
      </c>
      <c r="K273" t="s">
        <v>82</v>
      </c>
      <c r="L273" t="s">
        <v>1521</v>
      </c>
      <c r="O273" t="s">
        <v>1516</v>
      </c>
    </row>
    <row r="274" spans="1:15" x14ac:dyDescent="0.2">
      <c r="A274" s="73" t="str">
        <f t="shared" si="16"/>
        <v>Svoboda P Pr</v>
      </c>
      <c r="B274" s="2" t="str">
        <f t="shared" si="17"/>
        <v>I</v>
      </c>
      <c r="C274" s="73">
        <f t="shared" si="18"/>
        <v>46268.506000000001</v>
      </c>
      <c r="D274" t="str">
        <f t="shared" si="19"/>
        <v>vis</v>
      </c>
      <c r="E274" t="e">
        <f>VLOOKUP(C274,'A (old)'!C$21:E$935,3,FALSE)</f>
        <v>#N/A</v>
      </c>
      <c r="G274">
        <v>548</v>
      </c>
      <c r="H274">
        <v>1.66E-2</v>
      </c>
      <c r="I274">
        <v>46268.506000000001</v>
      </c>
      <c r="J274" t="s">
        <v>1291</v>
      </c>
      <c r="K274" t="s">
        <v>82</v>
      </c>
      <c r="L274" t="s">
        <v>1517</v>
      </c>
      <c r="N274" t="s">
        <v>1516</v>
      </c>
    </row>
    <row r="275" spans="1:15" x14ac:dyDescent="0.2">
      <c r="A275" s="73" t="str">
        <f t="shared" si="16"/>
        <v>Wagner P</v>
      </c>
      <c r="B275" s="2" t="str">
        <f t="shared" si="17"/>
        <v>I</v>
      </c>
      <c r="C275" s="73">
        <f t="shared" si="18"/>
        <v>46291.417999999998</v>
      </c>
      <c r="D275" t="str">
        <f t="shared" si="19"/>
        <v>vis</v>
      </c>
      <c r="E275" t="e">
        <f>VLOOKUP(C275,'A (old)'!C$21:E$935,3,FALSE)</f>
        <v>#N/A</v>
      </c>
      <c r="G275">
        <v>568</v>
      </c>
      <c r="H275">
        <v>7.0000000000000001E-3</v>
      </c>
      <c r="I275">
        <v>46291.417999999998</v>
      </c>
      <c r="J275" t="s">
        <v>1291</v>
      </c>
      <c r="K275" t="s">
        <v>82</v>
      </c>
      <c r="L275" t="s">
        <v>1522</v>
      </c>
      <c r="N275" t="s">
        <v>1516</v>
      </c>
    </row>
    <row r="276" spans="1:15" x14ac:dyDescent="0.2">
      <c r="A276" s="73" t="str">
        <f t="shared" si="16"/>
        <v>Havel J</v>
      </c>
      <c r="B276" s="2" t="str">
        <f t="shared" si="17"/>
        <v>I</v>
      </c>
      <c r="C276" s="73">
        <f t="shared" si="18"/>
        <v>46291.419000000002</v>
      </c>
      <c r="D276" t="str">
        <f t="shared" si="19"/>
        <v>vis</v>
      </c>
      <c r="E276" t="e">
        <f>VLOOKUP(C276,'A (old)'!C$21:E$935,3,FALSE)</f>
        <v>#N/A</v>
      </c>
      <c r="G276">
        <v>568</v>
      </c>
      <c r="H276">
        <v>8.0000000000000002E-3</v>
      </c>
      <c r="I276">
        <v>46291.419000000002</v>
      </c>
      <c r="J276" t="s">
        <v>1291</v>
      </c>
      <c r="K276" t="s">
        <v>82</v>
      </c>
      <c r="L276" t="s">
        <v>1523</v>
      </c>
      <c r="O276" t="s">
        <v>1516</v>
      </c>
    </row>
    <row r="277" spans="1:15" x14ac:dyDescent="0.2">
      <c r="A277" s="73" t="str">
        <f t="shared" si="16"/>
        <v>Lenz M</v>
      </c>
      <c r="B277" s="2" t="str">
        <f t="shared" si="17"/>
        <v>I</v>
      </c>
      <c r="C277" s="73">
        <f t="shared" si="18"/>
        <v>46291.419000000002</v>
      </c>
      <c r="D277" t="str">
        <f t="shared" si="19"/>
        <v>vis</v>
      </c>
      <c r="E277" t="e">
        <f>VLOOKUP(C277,'A (old)'!C$21:E$935,3,FALSE)</f>
        <v>#N/A</v>
      </c>
      <c r="G277">
        <v>568</v>
      </c>
      <c r="H277">
        <v>8.0000000000000002E-3</v>
      </c>
      <c r="I277">
        <v>46291.419000000002</v>
      </c>
      <c r="J277" t="s">
        <v>1291</v>
      </c>
      <c r="K277" t="s">
        <v>82</v>
      </c>
      <c r="L277" t="s">
        <v>1521</v>
      </c>
      <c r="O277" t="s">
        <v>1516</v>
      </c>
    </row>
    <row r="278" spans="1:15" x14ac:dyDescent="0.2">
      <c r="A278" s="73" t="str">
        <f t="shared" si="16"/>
        <v>Fiala A</v>
      </c>
      <c r="B278" s="2" t="str">
        <f t="shared" si="17"/>
        <v>I</v>
      </c>
      <c r="C278" s="73">
        <f t="shared" si="18"/>
        <v>46291.421999999999</v>
      </c>
      <c r="D278" t="str">
        <f t="shared" si="19"/>
        <v>vis</v>
      </c>
      <c r="E278" t="e">
        <f>VLOOKUP(C278,'A (old)'!C$21:E$935,3,FALSE)</f>
        <v>#N/A</v>
      </c>
      <c r="G278">
        <v>568</v>
      </c>
      <c r="H278">
        <v>1.0999999999999999E-2</v>
      </c>
      <c r="I278">
        <v>46291.421999999999</v>
      </c>
      <c r="J278" t="s">
        <v>1291</v>
      </c>
      <c r="K278" t="s">
        <v>82</v>
      </c>
      <c r="L278" t="s">
        <v>1524</v>
      </c>
      <c r="O278" t="s">
        <v>1516</v>
      </c>
    </row>
    <row r="279" spans="1:15" x14ac:dyDescent="0.2">
      <c r="A279" s="73" t="str">
        <f t="shared" si="16"/>
        <v>Stastka P</v>
      </c>
      <c r="B279" s="2" t="str">
        <f t="shared" si="17"/>
        <v>I</v>
      </c>
      <c r="C279" s="73">
        <f t="shared" si="18"/>
        <v>46291.421999999999</v>
      </c>
      <c r="D279" t="str">
        <f t="shared" si="19"/>
        <v>vis</v>
      </c>
      <c r="E279" t="e">
        <f>VLOOKUP(C279,'A (old)'!C$21:E$935,3,FALSE)</f>
        <v>#N/A</v>
      </c>
      <c r="G279">
        <v>568</v>
      </c>
      <c r="H279">
        <v>1.0999999999999999E-2</v>
      </c>
      <c r="I279">
        <v>46291.421999999999</v>
      </c>
      <c r="J279" t="s">
        <v>1291</v>
      </c>
      <c r="K279" t="s">
        <v>82</v>
      </c>
      <c r="L279" t="s">
        <v>1525</v>
      </c>
      <c r="N279" t="s">
        <v>1516</v>
      </c>
    </row>
    <row r="280" spans="1:15" x14ac:dyDescent="0.2">
      <c r="A280" s="73" t="str">
        <f t="shared" si="16"/>
        <v>Cervinka T</v>
      </c>
      <c r="B280" s="2" t="str">
        <f t="shared" si="17"/>
        <v>I</v>
      </c>
      <c r="C280" s="73">
        <f t="shared" si="18"/>
        <v>46291.421999999999</v>
      </c>
      <c r="D280" t="str">
        <f t="shared" si="19"/>
        <v>vis</v>
      </c>
      <c r="E280" t="e">
        <f>VLOOKUP(C280,'A (old)'!C$21:E$935,3,FALSE)</f>
        <v>#N/A</v>
      </c>
      <c r="G280">
        <v>568</v>
      </c>
      <c r="H280">
        <v>1.0999999999999999E-2</v>
      </c>
      <c r="I280">
        <v>46291.421999999999</v>
      </c>
      <c r="J280" t="s">
        <v>1291</v>
      </c>
      <c r="K280" t="s">
        <v>82</v>
      </c>
      <c r="L280" t="s">
        <v>1526</v>
      </c>
      <c r="N280" t="s">
        <v>1516</v>
      </c>
    </row>
    <row r="281" spans="1:15" x14ac:dyDescent="0.2">
      <c r="A281" s="73" t="str">
        <f t="shared" si="16"/>
        <v>Hajek P</v>
      </c>
      <c r="B281" s="2" t="str">
        <f t="shared" si="17"/>
        <v>I</v>
      </c>
      <c r="C281" s="73">
        <f t="shared" si="18"/>
        <v>46291.423000000003</v>
      </c>
      <c r="D281" t="str">
        <f t="shared" si="19"/>
        <v>vis</v>
      </c>
      <c r="E281" t="e">
        <f>VLOOKUP(C281,'A (old)'!C$21:E$935,3,FALSE)</f>
        <v>#N/A</v>
      </c>
      <c r="G281">
        <v>568</v>
      </c>
      <c r="H281">
        <v>1.2E-2</v>
      </c>
      <c r="I281">
        <v>46291.423000000003</v>
      </c>
      <c r="J281" t="s">
        <v>1291</v>
      </c>
      <c r="K281" t="s">
        <v>82</v>
      </c>
      <c r="L281" t="s">
        <v>1336</v>
      </c>
      <c r="O281" t="s">
        <v>1516</v>
      </c>
    </row>
    <row r="282" spans="1:15" x14ac:dyDescent="0.2">
      <c r="A282" s="73" t="str">
        <f t="shared" si="16"/>
        <v>Lutcha P</v>
      </c>
      <c r="B282" s="2" t="str">
        <f t="shared" si="17"/>
        <v>I</v>
      </c>
      <c r="C282" s="73">
        <f t="shared" si="18"/>
        <v>46291.423000000003</v>
      </c>
      <c r="D282" t="str">
        <f t="shared" si="19"/>
        <v>vis</v>
      </c>
      <c r="E282" t="e">
        <f>VLOOKUP(C282,'A (old)'!C$21:E$935,3,FALSE)</f>
        <v>#N/A</v>
      </c>
      <c r="G282">
        <v>568</v>
      </c>
      <c r="H282">
        <v>1.2E-2</v>
      </c>
      <c r="I282">
        <v>46291.423000000003</v>
      </c>
      <c r="J282" t="s">
        <v>1291</v>
      </c>
      <c r="K282" t="s">
        <v>82</v>
      </c>
      <c r="L282" t="s">
        <v>1518</v>
      </c>
      <c r="N282" t="s">
        <v>1516</v>
      </c>
    </row>
    <row r="283" spans="1:15" x14ac:dyDescent="0.2">
      <c r="A283" s="73" t="str">
        <f t="shared" si="16"/>
        <v>Stradalova J</v>
      </c>
      <c r="B283" s="2" t="str">
        <f t="shared" si="17"/>
        <v>I</v>
      </c>
      <c r="C283" s="73">
        <f t="shared" si="18"/>
        <v>46291.423000000003</v>
      </c>
      <c r="D283" t="str">
        <f t="shared" si="19"/>
        <v>vis</v>
      </c>
      <c r="E283" t="e">
        <f>VLOOKUP(C283,'A (old)'!C$21:E$935,3,FALSE)</f>
        <v>#N/A</v>
      </c>
      <c r="G283">
        <v>568</v>
      </c>
      <c r="H283">
        <v>1.2E-2</v>
      </c>
      <c r="I283">
        <v>46291.423000000003</v>
      </c>
      <c r="J283" t="s">
        <v>1291</v>
      </c>
      <c r="K283" t="s">
        <v>82</v>
      </c>
      <c r="L283" t="s">
        <v>1527</v>
      </c>
      <c r="N283" t="s">
        <v>1516</v>
      </c>
    </row>
    <row r="284" spans="1:15" x14ac:dyDescent="0.2">
      <c r="A284" s="73" t="str">
        <f t="shared" si="16"/>
        <v>Pleskac R</v>
      </c>
      <c r="B284" s="2" t="str">
        <f t="shared" si="17"/>
        <v>I</v>
      </c>
      <c r="C284" s="73">
        <f t="shared" si="18"/>
        <v>46291.423999999999</v>
      </c>
      <c r="D284" t="str">
        <f t="shared" si="19"/>
        <v>vis</v>
      </c>
      <c r="E284" t="e">
        <f>VLOOKUP(C284,'A (old)'!C$21:E$935,3,FALSE)</f>
        <v>#N/A</v>
      </c>
      <c r="G284">
        <v>568</v>
      </c>
      <c r="H284">
        <v>1.2999999999999999E-2</v>
      </c>
      <c r="I284">
        <v>46291.423999999999</v>
      </c>
      <c r="J284" t="s">
        <v>1291</v>
      </c>
      <c r="K284" t="s">
        <v>82</v>
      </c>
      <c r="L284" t="s">
        <v>1528</v>
      </c>
      <c r="N284" t="s">
        <v>1516</v>
      </c>
    </row>
    <row r="285" spans="1:15" x14ac:dyDescent="0.2">
      <c r="A285" s="73" t="str">
        <f t="shared" si="16"/>
        <v>Varady M</v>
      </c>
      <c r="B285" s="2" t="str">
        <f t="shared" si="17"/>
        <v>I</v>
      </c>
      <c r="C285" s="73">
        <f t="shared" si="18"/>
        <v>46291.423999999999</v>
      </c>
      <c r="D285" t="str">
        <f t="shared" si="19"/>
        <v>vis</v>
      </c>
      <c r="E285" t="e">
        <f>VLOOKUP(C285,'A (old)'!C$21:E$935,3,FALSE)</f>
        <v>#N/A</v>
      </c>
      <c r="G285">
        <v>568</v>
      </c>
      <c r="H285">
        <v>1.2999999999999999E-2</v>
      </c>
      <c r="I285">
        <v>46291.423999999999</v>
      </c>
      <c r="J285" t="s">
        <v>1291</v>
      </c>
      <c r="K285" t="s">
        <v>82</v>
      </c>
      <c r="L285" t="s">
        <v>1507</v>
      </c>
      <c r="N285" t="s">
        <v>1516</v>
      </c>
    </row>
    <row r="286" spans="1:15" x14ac:dyDescent="0.2">
      <c r="A286" s="73" t="str">
        <f t="shared" si="16"/>
        <v>Kubicek P</v>
      </c>
      <c r="B286" s="2" t="str">
        <f t="shared" si="17"/>
        <v>I</v>
      </c>
      <c r="C286" s="73">
        <f t="shared" si="18"/>
        <v>46291.425000000003</v>
      </c>
      <c r="D286" t="str">
        <f t="shared" si="19"/>
        <v>vis</v>
      </c>
      <c r="E286" t="e">
        <f>VLOOKUP(C286,'A (old)'!C$21:E$935,3,FALSE)</f>
        <v>#N/A</v>
      </c>
      <c r="G286">
        <v>568</v>
      </c>
      <c r="H286">
        <v>1.4E-2</v>
      </c>
      <c r="I286">
        <v>46291.425000000003</v>
      </c>
      <c r="J286" t="s">
        <v>1291</v>
      </c>
      <c r="K286" t="s">
        <v>82</v>
      </c>
      <c r="L286" t="s">
        <v>1529</v>
      </c>
      <c r="N286" t="s">
        <v>1516</v>
      </c>
    </row>
    <row r="287" spans="1:15" x14ac:dyDescent="0.2">
      <c r="A287" s="73" t="str">
        <f t="shared" si="16"/>
        <v>Stastny R</v>
      </c>
      <c r="B287" s="2" t="str">
        <f t="shared" si="17"/>
        <v>I</v>
      </c>
      <c r="C287" s="73">
        <f t="shared" si="18"/>
        <v>46291.427000000003</v>
      </c>
      <c r="D287" t="str">
        <f t="shared" si="19"/>
        <v>vis</v>
      </c>
      <c r="E287" t="e">
        <f>VLOOKUP(C287,'A (old)'!C$21:E$935,3,FALSE)</f>
        <v>#N/A</v>
      </c>
      <c r="G287">
        <v>568</v>
      </c>
      <c r="H287">
        <v>1.6E-2</v>
      </c>
      <c r="I287">
        <v>46291.427000000003</v>
      </c>
      <c r="J287" t="s">
        <v>1291</v>
      </c>
      <c r="K287" t="s">
        <v>82</v>
      </c>
      <c r="L287" t="s">
        <v>1530</v>
      </c>
      <c r="N287" t="s">
        <v>1516</v>
      </c>
    </row>
    <row r="288" spans="1:15" x14ac:dyDescent="0.2">
      <c r="A288" s="73" t="str">
        <f t="shared" si="16"/>
        <v>Berka M</v>
      </c>
      <c r="B288" s="2" t="str">
        <f t="shared" si="17"/>
        <v>I</v>
      </c>
      <c r="C288" s="73">
        <f t="shared" si="18"/>
        <v>46291.428</v>
      </c>
      <c r="D288" t="str">
        <f t="shared" si="19"/>
        <v>vis</v>
      </c>
      <c r="E288" t="e">
        <f>VLOOKUP(C288,'A (old)'!C$21:E$935,3,FALSE)</f>
        <v>#N/A</v>
      </c>
      <c r="G288">
        <v>568</v>
      </c>
      <c r="H288">
        <v>1.7000000000000001E-2</v>
      </c>
      <c r="I288">
        <v>46291.428</v>
      </c>
      <c r="J288" t="s">
        <v>1291</v>
      </c>
      <c r="K288" t="s">
        <v>82</v>
      </c>
      <c r="L288" t="s">
        <v>1531</v>
      </c>
      <c r="O288" t="s">
        <v>1516</v>
      </c>
    </row>
    <row r="289" spans="1:15" x14ac:dyDescent="0.2">
      <c r="A289" s="73" t="str">
        <f t="shared" si="16"/>
        <v>Polloczek R</v>
      </c>
      <c r="B289" s="2" t="str">
        <f t="shared" si="17"/>
        <v>I</v>
      </c>
      <c r="C289" s="73">
        <f t="shared" si="18"/>
        <v>46291.428999999996</v>
      </c>
      <c r="D289" t="str">
        <f t="shared" si="19"/>
        <v>vis</v>
      </c>
      <c r="E289" t="e">
        <f>VLOOKUP(C289,'A (old)'!C$21:E$935,3,FALSE)</f>
        <v>#N/A</v>
      </c>
      <c r="G289">
        <v>568</v>
      </c>
      <c r="H289">
        <v>1.7999999999999999E-2</v>
      </c>
      <c r="I289">
        <v>46291.428999999996</v>
      </c>
      <c r="J289" t="s">
        <v>1291</v>
      </c>
      <c r="K289" t="s">
        <v>82</v>
      </c>
      <c r="L289" t="s">
        <v>1532</v>
      </c>
      <c r="N289" t="s">
        <v>1516</v>
      </c>
    </row>
    <row r="290" spans="1:15" x14ac:dyDescent="0.2">
      <c r="A290" s="73" t="str">
        <f t="shared" si="16"/>
        <v>Vilcak P</v>
      </c>
      <c r="B290" s="2" t="str">
        <f t="shared" si="17"/>
        <v>I</v>
      </c>
      <c r="C290" s="73">
        <f t="shared" si="18"/>
        <v>46291.428999999996</v>
      </c>
      <c r="D290" t="str">
        <f t="shared" si="19"/>
        <v>vis</v>
      </c>
      <c r="E290" t="e">
        <f>VLOOKUP(C290,'A (old)'!C$21:E$935,3,FALSE)</f>
        <v>#N/A</v>
      </c>
      <c r="G290">
        <v>568</v>
      </c>
      <c r="H290">
        <v>1.7999999999999999E-2</v>
      </c>
      <c r="I290">
        <v>46291.428999999996</v>
      </c>
      <c r="J290" t="s">
        <v>1291</v>
      </c>
      <c r="K290" t="s">
        <v>82</v>
      </c>
      <c r="L290" t="s">
        <v>1533</v>
      </c>
      <c r="N290" t="s">
        <v>1516</v>
      </c>
    </row>
    <row r="291" spans="1:15" x14ac:dyDescent="0.2">
      <c r="A291" s="73" t="str">
        <f t="shared" si="16"/>
        <v>Neugebauer P</v>
      </c>
      <c r="B291" s="2" t="str">
        <f t="shared" si="17"/>
        <v>I</v>
      </c>
      <c r="C291" s="73">
        <f t="shared" si="18"/>
        <v>46291.43</v>
      </c>
      <c r="D291" t="str">
        <f t="shared" si="19"/>
        <v>vis</v>
      </c>
      <c r="E291" t="e">
        <f>VLOOKUP(C291,'A (old)'!C$21:E$935,3,FALSE)</f>
        <v>#N/A</v>
      </c>
      <c r="G291">
        <v>568</v>
      </c>
      <c r="H291">
        <v>1.9E-2</v>
      </c>
      <c r="I291">
        <v>46291.43</v>
      </c>
      <c r="J291" t="s">
        <v>1291</v>
      </c>
      <c r="K291" t="s">
        <v>82</v>
      </c>
      <c r="L291" t="s">
        <v>1534</v>
      </c>
      <c r="N291" t="s">
        <v>1516</v>
      </c>
    </row>
    <row r="292" spans="1:15" x14ac:dyDescent="0.2">
      <c r="A292" s="73" t="str">
        <f t="shared" si="16"/>
        <v>Danes M</v>
      </c>
      <c r="B292" s="2" t="str">
        <f t="shared" si="17"/>
        <v>I</v>
      </c>
      <c r="C292" s="73">
        <f t="shared" si="18"/>
        <v>46291.43</v>
      </c>
      <c r="D292" t="str">
        <f t="shared" si="19"/>
        <v>vis</v>
      </c>
      <c r="E292" t="e">
        <f>VLOOKUP(C292,'A (old)'!C$21:E$935,3,FALSE)</f>
        <v>#N/A</v>
      </c>
      <c r="G292">
        <v>568</v>
      </c>
      <c r="H292">
        <v>1.9E-2</v>
      </c>
      <c r="I292">
        <v>46291.43</v>
      </c>
      <c r="J292" t="s">
        <v>1291</v>
      </c>
      <c r="K292" t="s">
        <v>82</v>
      </c>
      <c r="L292" t="s">
        <v>1535</v>
      </c>
      <c r="O292" t="s">
        <v>1516</v>
      </c>
    </row>
    <row r="293" spans="1:15" x14ac:dyDescent="0.2">
      <c r="A293" s="73" t="str">
        <f t="shared" si="16"/>
        <v>Konecny B</v>
      </c>
      <c r="B293" s="2" t="str">
        <f t="shared" si="17"/>
        <v>I</v>
      </c>
      <c r="C293" s="73">
        <f t="shared" si="18"/>
        <v>46291.43</v>
      </c>
      <c r="D293" t="str">
        <f t="shared" si="19"/>
        <v>vis</v>
      </c>
      <c r="E293" t="e">
        <f>VLOOKUP(C293,'A (old)'!C$21:E$935,3,FALSE)</f>
        <v>#N/A</v>
      </c>
      <c r="G293">
        <v>568</v>
      </c>
      <c r="H293">
        <v>1.9E-2</v>
      </c>
      <c r="I293">
        <v>46291.43</v>
      </c>
      <c r="J293" t="s">
        <v>1291</v>
      </c>
      <c r="K293" t="s">
        <v>82</v>
      </c>
      <c r="L293" t="s">
        <v>1536</v>
      </c>
      <c r="N293" t="s">
        <v>1516</v>
      </c>
    </row>
    <row r="294" spans="1:15" x14ac:dyDescent="0.2">
      <c r="A294" s="73" t="str">
        <f t="shared" si="16"/>
        <v>Petruf P</v>
      </c>
      <c r="B294" s="2" t="str">
        <f t="shared" si="17"/>
        <v>I</v>
      </c>
      <c r="C294" s="73">
        <f t="shared" si="18"/>
        <v>46291.43</v>
      </c>
      <c r="D294" t="str">
        <f t="shared" si="19"/>
        <v>vis</v>
      </c>
      <c r="E294" t="e">
        <f>VLOOKUP(C294,'A (old)'!C$21:E$935,3,FALSE)</f>
        <v>#N/A</v>
      </c>
      <c r="G294">
        <v>568</v>
      </c>
      <c r="H294">
        <v>1.9E-2</v>
      </c>
      <c r="I294">
        <v>46291.43</v>
      </c>
      <c r="J294" t="s">
        <v>1291</v>
      </c>
      <c r="K294" t="s">
        <v>82</v>
      </c>
      <c r="L294" t="s">
        <v>1537</v>
      </c>
      <c r="N294" t="s">
        <v>1516</v>
      </c>
    </row>
    <row r="295" spans="1:15" x14ac:dyDescent="0.2">
      <c r="A295" s="73" t="str">
        <f t="shared" si="16"/>
        <v>Troubil Petr</v>
      </c>
      <c r="B295" s="2" t="str">
        <f t="shared" si="17"/>
        <v>I</v>
      </c>
      <c r="C295" s="73">
        <f t="shared" si="18"/>
        <v>46291.432000000001</v>
      </c>
      <c r="D295" t="str">
        <f t="shared" si="19"/>
        <v>vis</v>
      </c>
      <c r="E295" t="e">
        <f>VLOOKUP(C295,'A (old)'!C$21:E$935,3,FALSE)</f>
        <v>#N/A</v>
      </c>
      <c r="G295">
        <v>568</v>
      </c>
      <c r="H295">
        <v>2.1000000000000001E-2</v>
      </c>
      <c r="I295">
        <v>46291.432000000001</v>
      </c>
      <c r="J295" t="s">
        <v>1291</v>
      </c>
      <c r="K295" t="s">
        <v>82</v>
      </c>
      <c r="L295" t="s">
        <v>1519</v>
      </c>
      <c r="N295" t="s">
        <v>1516</v>
      </c>
    </row>
    <row r="296" spans="1:15" x14ac:dyDescent="0.2">
      <c r="A296" s="73" t="str">
        <f t="shared" si="16"/>
        <v>Smidek R</v>
      </c>
      <c r="B296" s="2" t="str">
        <f t="shared" si="17"/>
        <v>I</v>
      </c>
      <c r="C296" s="73">
        <f t="shared" si="18"/>
        <v>46291.436000000002</v>
      </c>
      <c r="D296" t="str">
        <f t="shared" si="19"/>
        <v>vis</v>
      </c>
      <c r="E296" t="e">
        <f>VLOOKUP(C296,'A (old)'!C$21:E$935,3,FALSE)</f>
        <v>#N/A</v>
      </c>
      <c r="G296">
        <v>568</v>
      </c>
      <c r="H296">
        <v>2.5000000000000001E-2</v>
      </c>
      <c r="I296">
        <v>46291.436000000002</v>
      </c>
      <c r="J296" t="s">
        <v>1291</v>
      </c>
      <c r="K296" t="s">
        <v>82</v>
      </c>
      <c r="L296" t="s">
        <v>1538</v>
      </c>
      <c r="N296" t="s">
        <v>1516</v>
      </c>
    </row>
    <row r="297" spans="1:15" x14ac:dyDescent="0.2">
      <c r="A297" s="73" t="str">
        <f t="shared" si="16"/>
        <v>Svoboda P Pr</v>
      </c>
      <c r="B297" s="2" t="str">
        <f t="shared" si="17"/>
        <v>I</v>
      </c>
      <c r="C297" s="73">
        <f t="shared" si="18"/>
        <v>46291.436999999998</v>
      </c>
      <c r="D297" t="str">
        <f t="shared" si="19"/>
        <v>vis</v>
      </c>
      <c r="E297" t="e">
        <f>VLOOKUP(C297,'A (old)'!C$21:E$935,3,FALSE)</f>
        <v>#N/A</v>
      </c>
      <c r="G297">
        <v>568</v>
      </c>
      <c r="H297">
        <v>2.5999999999999999E-2</v>
      </c>
      <c r="I297">
        <v>46291.436999999998</v>
      </c>
      <c r="J297" t="s">
        <v>1291</v>
      </c>
      <c r="K297" t="s">
        <v>82</v>
      </c>
      <c r="L297" t="s">
        <v>1517</v>
      </c>
      <c r="N297" t="s">
        <v>1516</v>
      </c>
    </row>
    <row r="298" spans="1:15" x14ac:dyDescent="0.2">
      <c r="A298" s="73" t="str">
        <f t="shared" si="16"/>
        <v>Kokes A</v>
      </c>
      <c r="B298" s="2" t="str">
        <f t="shared" si="17"/>
        <v>I</v>
      </c>
      <c r="C298" s="73">
        <f t="shared" si="18"/>
        <v>46291.438000000002</v>
      </c>
      <c r="D298" t="str">
        <f t="shared" si="19"/>
        <v>vis</v>
      </c>
      <c r="E298" t="e">
        <f>VLOOKUP(C298,'A (old)'!C$21:E$935,3,FALSE)</f>
        <v>#N/A</v>
      </c>
      <c r="G298">
        <v>568</v>
      </c>
      <c r="H298">
        <v>2.7E-2</v>
      </c>
      <c r="I298">
        <v>46291.438000000002</v>
      </c>
      <c r="J298" t="s">
        <v>1291</v>
      </c>
      <c r="K298" t="s">
        <v>82</v>
      </c>
      <c r="L298" t="s">
        <v>1539</v>
      </c>
      <c r="O298" t="s">
        <v>1516</v>
      </c>
    </row>
    <row r="299" spans="1:15" x14ac:dyDescent="0.2">
      <c r="A299" s="73" t="str">
        <f t="shared" si="16"/>
        <v>Kankovsky J</v>
      </c>
      <c r="B299" s="2" t="str">
        <f t="shared" si="17"/>
        <v>I</v>
      </c>
      <c r="C299" s="73">
        <f t="shared" si="18"/>
        <v>46291.438999999998</v>
      </c>
      <c r="D299" t="str">
        <f t="shared" si="19"/>
        <v>vis</v>
      </c>
      <c r="E299" t="e">
        <f>VLOOKUP(C299,'A (old)'!C$21:E$935,3,FALSE)</f>
        <v>#N/A</v>
      </c>
      <c r="G299">
        <v>568</v>
      </c>
      <c r="H299">
        <v>2.8000000000000001E-2</v>
      </c>
      <c r="I299">
        <v>46291.438999999998</v>
      </c>
      <c r="J299" t="s">
        <v>1291</v>
      </c>
      <c r="K299" t="s">
        <v>82</v>
      </c>
      <c r="L299" t="s">
        <v>1540</v>
      </c>
      <c r="N299" t="s">
        <v>1516</v>
      </c>
    </row>
    <row r="300" spans="1:15" x14ac:dyDescent="0.2">
      <c r="A300" s="73" t="str">
        <f t="shared" si="16"/>
        <v>Sedlak L</v>
      </c>
      <c r="B300" s="2" t="str">
        <f t="shared" si="17"/>
        <v>I</v>
      </c>
      <c r="C300" s="73">
        <f t="shared" si="18"/>
        <v>46291.438999999998</v>
      </c>
      <c r="D300" t="str">
        <f t="shared" si="19"/>
        <v>vis</v>
      </c>
      <c r="E300" t="e">
        <f>VLOOKUP(C300,'A (old)'!C$21:E$935,3,FALSE)</f>
        <v>#N/A</v>
      </c>
      <c r="G300">
        <v>568</v>
      </c>
      <c r="H300">
        <v>2.8000000000000001E-2</v>
      </c>
      <c r="I300">
        <v>46291.438999999998</v>
      </c>
      <c r="J300" t="s">
        <v>1291</v>
      </c>
      <c r="K300" t="s">
        <v>82</v>
      </c>
      <c r="L300" t="s">
        <v>1541</v>
      </c>
      <c r="N300" t="s">
        <v>1516</v>
      </c>
    </row>
    <row r="301" spans="1:15" x14ac:dyDescent="0.2">
      <c r="A301" s="73" t="str">
        <f t="shared" si="16"/>
        <v>Sedlak L</v>
      </c>
      <c r="B301" s="2" t="str">
        <f t="shared" si="17"/>
        <v>I</v>
      </c>
      <c r="C301" s="73">
        <f t="shared" si="18"/>
        <v>46292.574999999997</v>
      </c>
      <c r="D301" t="str">
        <f t="shared" si="19"/>
        <v>vis</v>
      </c>
      <c r="E301" t="e">
        <f>VLOOKUP(C301,'A (old)'!C$21:E$935,3,FALSE)</f>
        <v>#N/A</v>
      </c>
      <c r="G301">
        <v>569</v>
      </c>
      <c r="H301">
        <v>1.7899999999999999E-2</v>
      </c>
      <c r="I301">
        <v>46292.574999999997</v>
      </c>
      <c r="J301" t="s">
        <v>1291</v>
      </c>
      <c r="K301" t="s">
        <v>82</v>
      </c>
      <c r="L301" t="s">
        <v>1541</v>
      </c>
      <c r="N301" t="s">
        <v>1516</v>
      </c>
    </row>
    <row r="302" spans="1:15" x14ac:dyDescent="0.2">
      <c r="A302" s="73" t="str">
        <f t="shared" si="16"/>
        <v>Pleskac R</v>
      </c>
      <c r="B302" s="2" t="str">
        <f t="shared" si="17"/>
        <v>I</v>
      </c>
      <c r="C302" s="73">
        <f t="shared" si="18"/>
        <v>46299.434999999998</v>
      </c>
      <c r="D302" t="str">
        <f t="shared" si="19"/>
        <v>vis</v>
      </c>
      <c r="E302" t="e">
        <f>VLOOKUP(C302,'A (old)'!C$21:E$935,3,FALSE)</f>
        <v>#N/A</v>
      </c>
      <c r="G302">
        <v>575</v>
      </c>
      <c r="H302">
        <v>1.4E-3</v>
      </c>
      <c r="I302">
        <v>46299.434999999998</v>
      </c>
      <c r="J302" t="s">
        <v>1291</v>
      </c>
      <c r="K302" t="s">
        <v>82</v>
      </c>
      <c r="L302" t="s">
        <v>1528</v>
      </c>
      <c r="N302" t="s">
        <v>1516</v>
      </c>
    </row>
    <row r="303" spans="1:15" x14ac:dyDescent="0.2">
      <c r="A303" s="73" t="str">
        <f t="shared" si="16"/>
        <v>Zahajsky J</v>
      </c>
      <c r="B303" s="2" t="str">
        <f t="shared" si="17"/>
        <v>I</v>
      </c>
      <c r="C303" s="73">
        <f t="shared" si="18"/>
        <v>46299.436999999998</v>
      </c>
      <c r="D303" t="str">
        <f t="shared" si="19"/>
        <v>vis</v>
      </c>
      <c r="E303" t="e">
        <f>VLOOKUP(C303,'A (old)'!C$21:E$935,3,FALSE)</f>
        <v>#N/A</v>
      </c>
      <c r="G303">
        <v>575</v>
      </c>
      <c r="H303">
        <v>3.3999999999999998E-3</v>
      </c>
      <c r="I303">
        <v>46299.436999999998</v>
      </c>
      <c r="J303" t="s">
        <v>1291</v>
      </c>
      <c r="K303" t="s">
        <v>82</v>
      </c>
      <c r="L303" t="s">
        <v>1542</v>
      </c>
      <c r="N303" t="s">
        <v>1516</v>
      </c>
    </row>
    <row r="304" spans="1:15" x14ac:dyDescent="0.2">
      <c r="A304" s="73" t="str">
        <f t="shared" si="16"/>
        <v>Znojilova P</v>
      </c>
      <c r="B304" s="2" t="str">
        <f t="shared" si="17"/>
        <v>I</v>
      </c>
      <c r="C304" s="73">
        <f t="shared" si="18"/>
        <v>46299.442000000003</v>
      </c>
      <c r="D304" t="str">
        <f t="shared" si="19"/>
        <v>vis</v>
      </c>
      <c r="E304" t="e">
        <f>VLOOKUP(C304,'A (old)'!C$21:E$935,3,FALSE)</f>
        <v>#N/A</v>
      </c>
      <c r="G304">
        <v>575</v>
      </c>
      <c r="H304">
        <v>8.3999999999999995E-3</v>
      </c>
      <c r="I304">
        <v>46299.442000000003</v>
      </c>
      <c r="J304" t="s">
        <v>1291</v>
      </c>
      <c r="K304" t="s">
        <v>82</v>
      </c>
      <c r="L304" t="s">
        <v>1543</v>
      </c>
      <c r="N304" t="s">
        <v>1516</v>
      </c>
    </row>
    <row r="305" spans="1:15" x14ac:dyDescent="0.2">
      <c r="A305" s="73" t="str">
        <f t="shared" si="16"/>
        <v>Lutcha P</v>
      </c>
      <c r="B305" s="2" t="str">
        <f t="shared" si="17"/>
        <v>I</v>
      </c>
      <c r="C305" s="73">
        <f t="shared" si="18"/>
        <v>46299.444000000003</v>
      </c>
      <c r="D305" t="str">
        <f t="shared" si="19"/>
        <v>vis</v>
      </c>
      <c r="E305" t="e">
        <f>VLOOKUP(C305,'A (old)'!C$21:E$935,3,FALSE)</f>
        <v>#N/A</v>
      </c>
      <c r="G305">
        <v>575</v>
      </c>
      <c r="H305">
        <v>1.04E-2</v>
      </c>
      <c r="I305">
        <v>46299.444000000003</v>
      </c>
      <c r="J305" t="s">
        <v>1291</v>
      </c>
      <c r="K305" t="s">
        <v>82</v>
      </c>
      <c r="L305" t="s">
        <v>1518</v>
      </c>
      <c r="N305" t="s">
        <v>1516</v>
      </c>
    </row>
    <row r="306" spans="1:15" x14ac:dyDescent="0.2">
      <c r="A306" s="73" t="str">
        <f t="shared" si="16"/>
        <v>Havel J</v>
      </c>
      <c r="B306" s="2" t="str">
        <f t="shared" si="17"/>
        <v>I</v>
      </c>
      <c r="C306" s="73">
        <f t="shared" si="18"/>
        <v>46299.444000000003</v>
      </c>
      <c r="D306" t="str">
        <f t="shared" si="19"/>
        <v>vis</v>
      </c>
      <c r="E306" t="e">
        <f>VLOOKUP(C306,'A (old)'!C$21:E$935,3,FALSE)</f>
        <v>#N/A</v>
      </c>
      <c r="G306">
        <v>575</v>
      </c>
      <c r="H306">
        <v>1.04E-2</v>
      </c>
      <c r="I306">
        <v>46299.444000000003</v>
      </c>
      <c r="J306" t="s">
        <v>1291</v>
      </c>
      <c r="K306" t="s">
        <v>82</v>
      </c>
      <c r="L306" t="s">
        <v>1523</v>
      </c>
      <c r="O306" t="s">
        <v>1516</v>
      </c>
    </row>
    <row r="307" spans="1:15" x14ac:dyDescent="0.2">
      <c r="A307" s="73" t="str">
        <f t="shared" si="16"/>
        <v>Kankovsky J</v>
      </c>
      <c r="B307" s="2" t="str">
        <f t="shared" si="17"/>
        <v>I</v>
      </c>
      <c r="C307" s="73">
        <f t="shared" si="18"/>
        <v>46299.446000000004</v>
      </c>
      <c r="D307" t="str">
        <f t="shared" si="19"/>
        <v>vis</v>
      </c>
      <c r="E307" t="e">
        <f>VLOOKUP(C307,'A (old)'!C$21:E$935,3,FALSE)</f>
        <v>#N/A</v>
      </c>
      <c r="G307">
        <v>575</v>
      </c>
      <c r="H307">
        <v>1.24E-2</v>
      </c>
      <c r="I307">
        <v>46299.446000000004</v>
      </c>
      <c r="J307" t="s">
        <v>1291</v>
      </c>
      <c r="K307" t="s">
        <v>82</v>
      </c>
      <c r="L307" t="s">
        <v>1540</v>
      </c>
      <c r="N307" t="s">
        <v>1516</v>
      </c>
    </row>
    <row r="308" spans="1:15" x14ac:dyDescent="0.2">
      <c r="A308" s="73" t="str">
        <f t="shared" si="16"/>
        <v>Zejda M.</v>
      </c>
      <c r="B308" s="2" t="str">
        <f t="shared" si="17"/>
        <v>I</v>
      </c>
      <c r="C308" s="73">
        <f t="shared" si="18"/>
        <v>46299.449000000001</v>
      </c>
      <c r="D308" t="str">
        <f t="shared" si="19"/>
        <v>vis</v>
      </c>
      <c r="E308" t="e">
        <f>VLOOKUP(C308,'A (old)'!C$21:E$935,3,FALSE)</f>
        <v>#N/A</v>
      </c>
      <c r="G308">
        <v>575</v>
      </c>
      <c r="H308">
        <v>1.54E-2</v>
      </c>
      <c r="I308">
        <v>46299.449000000001</v>
      </c>
      <c r="J308" t="s">
        <v>1291</v>
      </c>
      <c r="K308" t="s">
        <v>82</v>
      </c>
      <c r="L308" t="s">
        <v>1514</v>
      </c>
      <c r="N308" t="s">
        <v>1516</v>
      </c>
    </row>
    <row r="309" spans="1:15" x14ac:dyDescent="0.2">
      <c r="A309" s="73" t="str">
        <f t="shared" si="16"/>
        <v>Sedlak L</v>
      </c>
      <c r="B309" s="2" t="str">
        <f t="shared" si="17"/>
        <v>I</v>
      </c>
      <c r="C309" s="73">
        <f t="shared" si="18"/>
        <v>46299.45</v>
      </c>
      <c r="D309" t="str">
        <f t="shared" si="19"/>
        <v>vis</v>
      </c>
      <c r="E309" t="e">
        <f>VLOOKUP(C309,'A (old)'!C$21:E$935,3,FALSE)</f>
        <v>#N/A</v>
      </c>
      <c r="G309">
        <v>575</v>
      </c>
      <c r="H309">
        <v>1.6400000000000001E-2</v>
      </c>
      <c r="I309">
        <v>46299.45</v>
      </c>
      <c r="J309" t="s">
        <v>1291</v>
      </c>
      <c r="K309" t="s">
        <v>82</v>
      </c>
      <c r="L309" t="s">
        <v>1541</v>
      </c>
      <c r="N309" t="s">
        <v>1516</v>
      </c>
    </row>
    <row r="310" spans="1:15" x14ac:dyDescent="0.2">
      <c r="A310" s="73" t="str">
        <f t="shared" si="16"/>
        <v>Berka M</v>
      </c>
      <c r="B310" s="2" t="str">
        <f t="shared" si="17"/>
        <v>I</v>
      </c>
      <c r="C310" s="73">
        <f t="shared" si="18"/>
        <v>46299.455000000002</v>
      </c>
      <c r="D310" t="str">
        <f t="shared" si="19"/>
        <v>vis</v>
      </c>
      <c r="E310" t="e">
        <f>VLOOKUP(C310,'A (old)'!C$21:E$935,3,FALSE)</f>
        <v>#N/A</v>
      </c>
      <c r="G310">
        <v>575</v>
      </c>
      <c r="H310">
        <v>2.1399999999999999E-2</v>
      </c>
      <c r="I310">
        <v>46299.455000000002</v>
      </c>
      <c r="J310" t="s">
        <v>1291</v>
      </c>
      <c r="K310" t="s">
        <v>82</v>
      </c>
      <c r="L310" t="s">
        <v>1531</v>
      </c>
      <c r="O310" t="s">
        <v>1516</v>
      </c>
    </row>
    <row r="311" spans="1:15" x14ac:dyDescent="0.2">
      <c r="A311" s="73" t="str">
        <f t="shared" si="16"/>
        <v>Silhan Jindrich</v>
      </c>
      <c r="B311" s="2" t="str">
        <f t="shared" si="17"/>
        <v>I</v>
      </c>
      <c r="C311" s="73">
        <f t="shared" si="18"/>
        <v>46299.457999999999</v>
      </c>
      <c r="D311" t="str">
        <f t="shared" si="19"/>
        <v>vis</v>
      </c>
      <c r="E311" t="e">
        <f>VLOOKUP(C311,'A (old)'!C$21:E$935,3,FALSE)</f>
        <v>#N/A</v>
      </c>
      <c r="G311">
        <v>575</v>
      </c>
      <c r="H311">
        <v>2.4400000000000002E-2</v>
      </c>
      <c r="I311">
        <v>46299.457999999999</v>
      </c>
      <c r="J311" t="s">
        <v>1291</v>
      </c>
      <c r="K311" t="s">
        <v>82</v>
      </c>
      <c r="L311" t="s">
        <v>131</v>
      </c>
      <c r="N311" t="s">
        <v>1516</v>
      </c>
    </row>
    <row r="312" spans="1:15" x14ac:dyDescent="0.2">
      <c r="A312" s="73" t="str">
        <f t="shared" si="16"/>
        <v>Hanzl Dalibor</v>
      </c>
      <c r="B312" s="2" t="str">
        <f t="shared" si="17"/>
        <v>I</v>
      </c>
      <c r="C312" s="73">
        <f t="shared" si="18"/>
        <v>46299.46</v>
      </c>
      <c r="D312" t="str">
        <f t="shared" si="19"/>
        <v>vis</v>
      </c>
      <c r="E312" t="e">
        <f>VLOOKUP(C312,'A (old)'!C$21:E$935,3,FALSE)</f>
        <v>#N/A</v>
      </c>
      <c r="G312">
        <v>575</v>
      </c>
      <c r="H312">
        <v>2.64E-2</v>
      </c>
      <c r="I312">
        <v>46299.46</v>
      </c>
      <c r="J312" t="s">
        <v>1291</v>
      </c>
      <c r="K312" t="s">
        <v>82</v>
      </c>
      <c r="L312" t="s">
        <v>1544</v>
      </c>
      <c r="N312" t="s">
        <v>1516</v>
      </c>
    </row>
    <row r="313" spans="1:15" x14ac:dyDescent="0.2">
      <c r="A313" s="73" t="str">
        <f t="shared" si="16"/>
        <v>Polloczkova I</v>
      </c>
      <c r="B313" s="2" t="str">
        <f t="shared" si="17"/>
        <v>I</v>
      </c>
      <c r="C313" s="73">
        <f t="shared" si="18"/>
        <v>46299.46</v>
      </c>
      <c r="D313" t="str">
        <f t="shared" si="19"/>
        <v>vis</v>
      </c>
      <c r="E313" t="e">
        <f>VLOOKUP(C313,'A (old)'!C$21:E$935,3,FALSE)</f>
        <v>#N/A</v>
      </c>
      <c r="G313">
        <v>575</v>
      </c>
      <c r="H313">
        <v>2.64E-2</v>
      </c>
      <c r="I313">
        <v>46299.46</v>
      </c>
      <c r="J313" t="s">
        <v>1291</v>
      </c>
      <c r="K313" t="s">
        <v>82</v>
      </c>
      <c r="L313" t="s">
        <v>1545</v>
      </c>
      <c r="N313" t="s">
        <v>1516</v>
      </c>
    </row>
    <row r="314" spans="1:15" x14ac:dyDescent="0.2">
      <c r="A314" s="73" t="str">
        <f t="shared" si="16"/>
        <v>Vilcak P</v>
      </c>
      <c r="B314" s="2" t="str">
        <f t="shared" si="17"/>
        <v>I</v>
      </c>
      <c r="C314" s="73">
        <f t="shared" si="18"/>
        <v>46299.462</v>
      </c>
      <c r="D314" t="str">
        <f t="shared" si="19"/>
        <v>vis</v>
      </c>
      <c r="E314" t="e">
        <f>VLOOKUP(C314,'A (old)'!C$21:E$935,3,FALSE)</f>
        <v>#N/A</v>
      </c>
      <c r="G314">
        <v>575</v>
      </c>
      <c r="H314">
        <v>2.8400000000000002E-2</v>
      </c>
      <c r="I314">
        <v>46299.462</v>
      </c>
      <c r="J314" t="s">
        <v>1291</v>
      </c>
      <c r="K314" t="s">
        <v>82</v>
      </c>
      <c r="L314" t="s">
        <v>1533</v>
      </c>
      <c r="N314" t="s">
        <v>1516</v>
      </c>
    </row>
    <row r="315" spans="1:15" x14ac:dyDescent="0.2">
      <c r="A315" s="73" t="str">
        <f t="shared" si="16"/>
        <v>Schoenauer M</v>
      </c>
      <c r="B315" s="2" t="str">
        <f t="shared" si="17"/>
        <v>I</v>
      </c>
      <c r="C315" s="73">
        <f t="shared" si="18"/>
        <v>46299.466999999997</v>
      </c>
      <c r="D315" t="str">
        <f t="shared" si="19"/>
        <v>vis</v>
      </c>
      <c r="E315" t="e">
        <f>VLOOKUP(C315,'A (old)'!C$21:E$935,3,FALSE)</f>
        <v>#N/A</v>
      </c>
      <c r="G315">
        <v>575</v>
      </c>
      <c r="H315">
        <v>3.3399999999999999E-2</v>
      </c>
      <c r="I315">
        <v>46299.466999999997</v>
      </c>
      <c r="J315" t="s">
        <v>1291</v>
      </c>
      <c r="K315" t="s">
        <v>82</v>
      </c>
      <c r="L315" t="s">
        <v>1546</v>
      </c>
      <c r="N315" t="s">
        <v>1516</v>
      </c>
    </row>
    <row r="316" spans="1:15" x14ac:dyDescent="0.2">
      <c r="A316" s="73" t="str">
        <f t="shared" si="16"/>
        <v>Hroch F</v>
      </c>
      <c r="B316" s="2" t="str">
        <f t="shared" si="17"/>
        <v>I</v>
      </c>
      <c r="C316" s="73">
        <f t="shared" si="18"/>
        <v>47099.384700000002</v>
      </c>
      <c r="D316" t="str">
        <f t="shared" si="19"/>
        <v>vis</v>
      </c>
      <c r="E316" t="e">
        <f>VLOOKUP(C316,'A (old)'!C$21:E$935,3,FALSE)</f>
        <v>#N/A</v>
      </c>
      <c r="G316">
        <v>1273</v>
      </c>
      <c r="H316">
        <v>-1.34E-2</v>
      </c>
      <c r="I316">
        <v>47099.384700000002</v>
      </c>
      <c r="J316" t="s">
        <v>1291</v>
      </c>
      <c r="K316" t="s">
        <v>82</v>
      </c>
      <c r="L316" t="s">
        <v>1547</v>
      </c>
      <c r="O316" t="s">
        <v>1501</v>
      </c>
    </row>
    <row r="317" spans="1:15" x14ac:dyDescent="0.2">
      <c r="A317" s="73" t="str">
        <f t="shared" si="16"/>
        <v>Lakostik A</v>
      </c>
      <c r="B317" s="2" t="str">
        <f t="shared" si="17"/>
        <v>I</v>
      </c>
      <c r="C317" s="73">
        <f t="shared" si="18"/>
        <v>47735.495000000003</v>
      </c>
      <c r="D317" t="str">
        <f t="shared" si="19"/>
        <v>vis</v>
      </c>
      <c r="E317" t="e">
        <f>VLOOKUP(C317,'A (old)'!C$21:E$935,3,FALSE)</f>
        <v>#N/A</v>
      </c>
      <c r="G317">
        <v>1828</v>
      </c>
      <c r="H317">
        <v>2.1899999999999999E-2</v>
      </c>
      <c r="I317">
        <v>47735.495000000003</v>
      </c>
      <c r="J317" t="s">
        <v>1291</v>
      </c>
      <c r="K317" t="s">
        <v>82</v>
      </c>
      <c r="L317" t="s">
        <v>1548</v>
      </c>
      <c r="N317" t="s">
        <v>1549</v>
      </c>
    </row>
    <row r="318" spans="1:15" x14ac:dyDescent="0.2">
      <c r="A318" s="73" t="str">
        <f t="shared" si="16"/>
        <v>Sobotka P</v>
      </c>
      <c r="B318" s="2" t="str">
        <f t="shared" si="17"/>
        <v>I</v>
      </c>
      <c r="C318" s="73">
        <f t="shared" si="18"/>
        <v>49908.455499999996</v>
      </c>
      <c r="D318" t="str">
        <f t="shared" si="19"/>
        <v>vis</v>
      </c>
      <c r="E318" t="e">
        <f>VLOOKUP(C318,'A (old)'!C$21:E$935,3,FALSE)</f>
        <v>#N/A</v>
      </c>
      <c r="G318">
        <v>3724</v>
      </c>
      <c r="H318">
        <v>1.29E-2</v>
      </c>
      <c r="I318">
        <v>49908.455499999996</v>
      </c>
      <c r="J318" t="s">
        <v>1291</v>
      </c>
      <c r="K318" t="s">
        <v>82</v>
      </c>
      <c r="L318" t="s">
        <v>1348</v>
      </c>
      <c r="N318" t="s">
        <v>1550</v>
      </c>
    </row>
    <row r="319" spans="1:15" x14ac:dyDescent="0.2">
      <c r="A319" s="73" t="str">
        <f t="shared" si="16"/>
        <v>Brat Lubos</v>
      </c>
      <c r="B319" s="2" t="str">
        <f t="shared" si="17"/>
        <v>I</v>
      </c>
      <c r="C319" s="73">
        <f t="shared" si="18"/>
        <v>49908.459000000003</v>
      </c>
      <c r="D319" t="str">
        <f t="shared" si="19"/>
        <v>vis</v>
      </c>
      <c r="E319" t="e">
        <f>VLOOKUP(C319,'A (old)'!C$21:E$935,3,FALSE)</f>
        <v>#N/A</v>
      </c>
      <c r="G319">
        <v>3724</v>
      </c>
      <c r="H319">
        <v>1.6400000000000001E-2</v>
      </c>
      <c r="I319">
        <v>49908.459000000003</v>
      </c>
      <c r="J319" t="s">
        <v>1291</v>
      </c>
      <c r="K319" t="s">
        <v>82</v>
      </c>
      <c r="L319" t="s">
        <v>1347</v>
      </c>
      <c r="N319" t="s">
        <v>1550</v>
      </c>
    </row>
    <row r="320" spans="1:15" x14ac:dyDescent="0.2">
      <c r="A320" s="73" t="str">
        <f t="shared" si="16"/>
        <v>Polak J</v>
      </c>
      <c r="B320" s="2" t="str">
        <f t="shared" si="17"/>
        <v>I</v>
      </c>
      <c r="C320" s="73">
        <f t="shared" si="18"/>
        <v>49924.481500000002</v>
      </c>
      <c r="D320" t="str">
        <f t="shared" si="19"/>
        <v>vis</v>
      </c>
      <c r="E320" t="e">
        <f>VLOOKUP(C320,'A (old)'!C$21:E$935,3,FALSE)</f>
        <v>#N/A</v>
      </c>
      <c r="G320">
        <v>3738</v>
      </c>
      <c r="H320">
        <v>-6.3E-3</v>
      </c>
      <c r="I320">
        <v>49924.481500000002</v>
      </c>
      <c r="J320" t="s">
        <v>1291</v>
      </c>
      <c r="K320" t="s">
        <v>82</v>
      </c>
      <c r="L320" t="s">
        <v>1339</v>
      </c>
      <c r="O320" t="s">
        <v>1551</v>
      </c>
    </row>
    <row r="321" spans="1:15" x14ac:dyDescent="0.2">
      <c r="A321" s="73" t="str">
        <f t="shared" si="16"/>
        <v>Dedoch A</v>
      </c>
      <c r="B321" s="2" t="str">
        <f t="shared" si="17"/>
        <v>I</v>
      </c>
      <c r="C321" s="73">
        <f t="shared" si="18"/>
        <v>49924.485699999997</v>
      </c>
      <c r="D321" t="str">
        <f t="shared" si="19"/>
        <v>vis</v>
      </c>
      <c r="E321" t="e">
        <f>VLOOKUP(C321,'A (old)'!C$21:E$935,3,FALSE)</f>
        <v>#N/A</v>
      </c>
      <c r="G321">
        <v>3738</v>
      </c>
      <c r="H321">
        <v>-2.0999999999999999E-3</v>
      </c>
      <c r="I321">
        <v>49924.485699999997</v>
      </c>
      <c r="J321" t="s">
        <v>1291</v>
      </c>
      <c r="K321" t="s">
        <v>82</v>
      </c>
      <c r="L321" t="s">
        <v>1552</v>
      </c>
      <c r="N321" t="s">
        <v>1550</v>
      </c>
    </row>
    <row r="322" spans="1:15" x14ac:dyDescent="0.2">
      <c r="A322" s="73" t="str">
        <f t="shared" si="16"/>
        <v>Vetrovcova M</v>
      </c>
      <c r="B322" s="2" t="str">
        <f t="shared" si="17"/>
        <v>I</v>
      </c>
      <c r="C322" s="73">
        <f t="shared" si="18"/>
        <v>49924.489800000003</v>
      </c>
      <c r="D322" t="str">
        <f t="shared" si="19"/>
        <v>vis</v>
      </c>
      <c r="E322" t="e">
        <f>VLOOKUP(C322,'A (old)'!C$21:E$935,3,FALSE)</f>
        <v>#N/A</v>
      </c>
      <c r="G322">
        <v>3738</v>
      </c>
      <c r="H322">
        <v>2E-3</v>
      </c>
      <c r="I322">
        <v>49924.489800000003</v>
      </c>
      <c r="J322" t="s">
        <v>1291</v>
      </c>
      <c r="K322" t="s">
        <v>82</v>
      </c>
      <c r="L322" t="s">
        <v>1338</v>
      </c>
      <c r="N322" t="s">
        <v>1550</v>
      </c>
    </row>
    <row r="323" spans="1:15" x14ac:dyDescent="0.2">
      <c r="A323" s="73" t="str">
        <f t="shared" si="16"/>
        <v>Zejda M.</v>
      </c>
      <c r="B323" s="2" t="str">
        <f t="shared" si="17"/>
        <v>I</v>
      </c>
      <c r="C323" s="73">
        <f t="shared" si="18"/>
        <v>49924.491199999997</v>
      </c>
      <c r="D323" t="str">
        <f t="shared" si="19"/>
        <v>vis</v>
      </c>
      <c r="E323" t="e">
        <f>VLOOKUP(C323,'A (old)'!C$21:E$935,3,FALSE)</f>
        <v>#N/A</v>
      </c>
      <c r="G323">
        <v>3738</v>
      </c>
      <c r="H323">
        <v>3.3999999999999998E-3</v>
      </c>
      <c r="I323">
        <v>49924.491199999997</v>
      </c>
      <c r="J323" t="s">
        <v>1291</v>
      </c>
      <c r="K323" t="s">
        <v>82</v>
      </c>
      <c r="L323" t="s">
        <v>1514</v>
      </c>
      <c r="N323" t="s">
        <v>1551</v>
      </c>
    </row>
    <row r="324" spans="1:15" x14ac:dyDescent="0.2">
      <c r="A324" s="73" t="str">
        <f t="shared" si="16"/>
        <v>Kratochvil A</v>
      </c>
      <c r="B324" s="2" t="str">
        <f t="shared" si="17"/>
        <v>I</v>
      </c>
      <c r="C324" s="73">
        <f t="shared" si="18"/>
        <v>49924.499600000003</v>
      </c>
      <c r="D324" t="str">
        <f t="shared" si="19"/>
        <v>vis</v>
      </c>
      <c r="E324" t="e">
        <f>VLOOKUP(C324,'A (old)'!C$21:E$935,3,FALSE)</f>
        <v>#N/A</v>
      </c>
      <c r="G324">
        <v>3738</v>
      </c>
      <c r="H324">
        <v>1.18E-2</v>
      </c>
      <c r="I324">
        <v>49924.499600000003</v>
      </c>
      <c r="J324" t="s">
        <v>1291</v>
      </c>
      <c r="K324" t="s">
        <v>82</v>
      </c>
      <c r="L324" t="s">
        <v>1553</v>
      </c>
      <c r="N324" t="s">
        <v>1551</v>
      </c>
    </row>
    <row r="325" spans="1:15" x14ac:dyDescent="0.2">
      <c r="A325" s="73" t="str">
        <f t="shared" si="16"/>
        <v>Honzik L</v>
      </c>
      <c r="B325" s="2" t="str">
        <f t="shared" si="17"/>
        <v>I</v>
      </c>
      <c r="C325" s="73">
        <f t="shared" si="18"/>
        <v>49924.501799999998</v>
      </c>
      <c r="D325" t="str">
        <f t="shared" si="19"/>
        <v>vis</v>
      </c>
      <c r="E325" t="e">
        <f>VLOOKUP(C325,'A (old)'!C$21:E$935,3,FALSE)</f>
        <v>#N/A</v>
      </c>
      <c r="G325">
        <v>3738</v>
      </c>
      <c r="H325">
        <v>1.4E-2</v>
      </c>
      <c r="I325">
        <v>49924.501799999998</v>
      </c>
      <c r="J325" t="s">
        <v>1291</v>
      </c>
      <c r="K325" t="s">
        <v>82</v>
      </c>
      <c r="L325" t="s">
        <v>1554</v>
      </c>
      <c r="N325" t="s">
        <v>1555</v>
      </c>
    </row>
    <row r="326" spans="1:15" x14ac:dyDescent="0.2">
      <c r="A326" s="73" t="str">
        <f t="shared" si="16"/>
        <v>Vetrovcova M</v>
      </c>
      <c r="B326" s="2" t="str">
        <f t="shared" si="17"/>
        <v>I</v>
      </c>
      <c r="C326" s="73">
        <f t="shared" si="18"/>
        <v>49932.510399999999</v>
      </c>
      <c r="D326" t="str">
        <f t="shared" si="19"/>
        <v>vis</v>
      </c>
      <c r="E326" t="e">
        <f>VLOOKUP(C326,'A (old)'!C$21:E$935,3,FALSE)</f>
        <v>#N/A</v>
      </c>
      <c r="G326">
        <v>3745</v>
      </c>
      <c r="H326">
        <v>1E-4</v>
      </c>
      <c r="I326">
        <v>49932.510399999999</v>
      </c>
      <c r="J326" t="s">
        <v>1291</v>
      </c>
      <c r="K326" t="s">
        <v>82</v>
      </c>
      <c r="L326" t="s">
        <v>1338</v>
      </c>
      <c r="N326" t="s">
        <v>1550</v>
      </c>
    </row>
    <row r="327" spans="1:15" x14ac:dyDescent="0.2">
      <c r="A327" s="73" t="str">
        <f t="shared" si="16"/>
        <v>Mocek J</v>
      </c>
      <c r="B327" s="2" t="str">
        <f t="shared" si="17"/>
        <v>I</v>
      </c>
      <c r="C327" s="73">
        <f t="shared" si="18"/>
        <v>50316.454700000002</v>
      </c>
      <c r="D327" t="str">
        <f t="shared" si="19"/>
        <v>vis</v>
      </c>
      <c r="E327" t="e">
        <f>VLOOKUP(C327,'A (old)'!C$21:E$935,3,FALSE)</f>
        <v>#N/A</v>
      </c>
      <c r="G327">
        <v>4080</v>
      </c>
      <c r="H327">
        <v>7.1999999999999998E-3</v>
      </c>
      <c r="I327">
        <v>50316.454700000002</v>
      </c>
      <c r="J327" t="s">
        <v>1291</v>
      </c>
      <c r="K327" t="s">
        <v>82</v>
      </c>
      <c r="L327" t="s">
        <v>1556</v>
      </c>
      <c r="O327" t="s">
        <v>1550</v>
      </c>
    </row>
    <row r="328" spans="1:15" x14ac:dyDescent="0.2">
      <c r="A328" s="73" t="str">
        <f t="shared" si="16"/>
        <v>Koss Karel</v>
      </c>
      <c r="B328" s="2" t="str">
        <f t="shared" si="17"/>
        <v>I</v>
      </c>
      <c r="C328" s="73">
        <f t="shared" si="18"/>
        <v>50316.4568</v>
      </c>
      <c r="D328" t="str">
        <f t="shared" si="19"/>
        <v>vis</v>
      </c>
      <c r="E328" t="e">
        <f>VLOOKUP(C328,'A (old)'!C$21:E$935,3,FALSE)</f>
        <v>#N/A</v>
      </c>
      <c r="G328">
        <v>4080</v>
      </c>
      <c r="H328">
        <v>9.2999999999999992E-3</v>
      </c>
      <c r="I328">
        <v>50316.4568</v>
      </c>
      <c r="J328" t="s">
        <v>1291</v>
      </c>
      <c r="K328" t="s">
        <v>82</v>
      </c>
      <c r="L328" t="s">
        <v>1557</v>
      </c>
      <c r="N328" t="s">
        <v>1558</v>
      </c>
    </row>
    <row r="329" spans="1:15" x14ac:dyDescent="0.2">
      <c r="A329" s="73" t="str">
        <f t="shared" si="16"/>
        <v>Cechal J</v>
      </c>
      <c r="B329" s="2" t="str">
        <f t="shared" si="17"/>
        <v>I</v>
      </c>
      <c r="C329" s="73">
        <f t="shared" si="18"/>
        <v>50316.460200000001</v>
      </c>
      <c r="D329" t="str">
        <f t="shared" si="19"/>
        <v>vis</v>
      </c>
      <c r="E329" t="e">
        <f>VLOOKUP(C329,'A (old)'!C$21:E$935,3,FALSE)</f>
        <v>#N/A</v>
      </c>
      <c r="G329">
        <v>4080</v>
      </c>
      <c r="H329">
        <v>1.2699999999999999E-2</v>
      </c>
      <c r="I329">
        <v>50316.460200000001</v>
      </c>
      <c r="J329" t="s">
        <v>1291</v>
      </c>
      <c r="K329" t="s">
        <v>82</v>
      </c>
      <c r="L329" t="s">
        <v>1559</v>
      </c>
      <c r="N329" t="s">
        <v>1558</v>
      </c>
    </row>
    <row r="330" spans="1:15" x14ac:dyDescent="0.2">
      <c r="A330" s="73" t="str">
        <f t="shared" si="16"/>
        <v>Netolicky M</v>
      </c>
      <c r="B330" s="2" t="str">
        <f t="shared" si="17"/>
        <v>I</v>
      </c>
      <c r="C330" s="73">
        <f t="shared" si="18"/>
        <v>50731.339099999997</v>
      </c>
      <c r="D330" t="str">
        <f t="shared" si="19"/>
        <v>vis</v>
      </c>
      <c r="E330" t="e">
        <f>VLOOKUP(C330,'A (old)'!C$21:E$935,3,FALSE)</f>
        <v>#N/A</v>
      </c>
      <c r="G330">
        <v>4442</v>
      </c>
      <c r="H330">
        <v>1.03E-2</v>
      </c>
      <c r="I330">
        <v>50731.339099999997</v>
      </c>
      <c r="J330" t="s">
        <v>1291</v>
      </c>
      <c r="K330" t="s">
        <v>82</v>
      </c>
      <c r="L330" t="s">
        <v>1560</v>
      </c>
      <c r="N330" t="s">
        <v>1561</v>
      </c>
    </row>
    <row r="331" spans="1:15" x14ac:dyDescent="0.2">
      <c r="A331" s="73" t="str">
        <f t="shared" ref="A331:A338" si="20">L331</f>
        <v>Zampachova E</v>
      </c>
      <c r="B331" s="2" t="str">
        <f t="shared" ref="B331:B338" si="21">IF(J331="s","II","I")</f>
        <v>I</v>
      </c>
      <c r="C331" s="73">
        <f t="shared" ref="C331:C338" si="22">I331</f>
        <v>53611.428399999997</v>
      </c>
      <c r="D331" t="str">
        <f t="shared" ref="D331:D338" si="23">K331</f>
        <v>vis</v>
      </c>
      <c r="E331" t="e">
        <f>VLOOKUP(C331,'A (old)'!C$21:E$935,3,FALSE)</f>
        <v>#N/A</v>
      </c>
      <c r="G331">
        <v>6955</v>
      </c>
      <c r="H331">
        <v>-2E-3</v>
      </c>
      <c r="I331">
        <v>53611.428399999997</v>
      </c>
      <c r="J331" t="s">
        <v>1291</v>
      </c>
      <c r="K331" t="s">
        <v>82</v>
      </c>
      <c r="L331" t="s">
        <v>1562</v>
      </c>
      <c r="N331" t="s">
        <v>1375</v>
      </c>
    </row>
    <row r="332" spans="1:15" x14ac:dyDescent="0.2">
      <c r="A332" s="73" t="str">
        <f t="shared" si="20"/>
        <v>Polster J</v>
      </c>
      <c r="B332" s="2" t="str">
        <f t="shared" si="21"/>
        <v>I</v>
      </c>
      <c r="C332" s="73">
        <f t="shared" si="22"/>
        <v>53611.432500000003</v>
      </c>
      <c r="D332" t="str">
        <f t="shared" si="23"/>
        <v>vis</v>
      </c>
      <c r="E332" t="e">
        <f>VLOOKUP(C332,'A (old)'!C$21:E$935,3,FALSE)</f>
        <v>#N/A</v>
      </c>
      <c r="G332">
        <v>6955</v>
      </c>
      <c r="H332">
        <v>2.2000000000000001E-3</v>
      </c>
      <c r="I332">
        <v>53611.432500000003</v>
      </c>
      <c r="J332" t="s">
        <v>1291</v>
      </c>
      <c r="K332" t="s">
        <v>82</v>
      </c>
      <c r="L332" t="s">
        <v>1563</v>
      </c>
      <c r="N332" t="s">
        <v>1375</v>
      </c>
    </row>
    <row r="333" spans="1:15" x14ac:dyDescent="0.2">
      <c r="A333" s="73" t="str">
        <f t="shared" si="20"/>
        <v>Rebic Matus</v>
      </c>
      <c r="B333" s="2" t="str">
        <f t="shared" si="21"/>
        <v>I</v>
      </c>
      <c r="C333" s="73">
        <f t="shared" si="22"/>
        <v>53972.431799999998</v>
      </c>
      <c r="D333" t="str">
        <f t="shared" si="23"/>
        <v>vis</v>
      </c>
      <c r="E333" t="e">
        <f>VLOOKUP(C333,'A (old)'!C$21:E$935,3,FALSE)</f>
        <v>#N/A</v>
      </c>
      <c r="G333">
        <v>7270</v>
      </c>
      <c r="H333">
        <v>-1.4E-2</v>
      </c>
      <c r="I333">
        <v>53972.431799999998</v>
      </c>
      <c r="J333" t="s">
        <v>1291</v>
      </c>
      <c r="K333" t="s">
        <v>82</v>
      </c>
      <c r="L333" t="s">
        <v>1564</v>
      </c>
      <c r="N333" t="s">
        <v>1565</v>
      </c>
    </row>
    <row r="334" spans="1:15" x14ac:dyDescent="0.2">
      <c r="A334" s="73" t="str">
        <f t="shared" si="20"/>
        <v>Mraz Michal</v>
      </c>
      <c r="B334" s="2" t="str">
        <f t="shared" si="21"/>
        <v>I</v>
      </c>
      <c r="C334" s="73">
        <f t="shared" si="22"/>
        <v>53972.436000000002</v>
      </c>
      <c r="D334" t="str">
        <f t="shared" si="23"/>
        <v>vis</v>
      </c>
      <c r="E334" t="e">
        <f>VLOOKUP(C334,'A (old)'!C$21:E$935,3,FALSE)</f>
        <v>#N/A</v>
      </c>
      <c r="G334">
        <v>7270</v>
      </c>
      <c r="H334">
        <v>-9.7999999999999997E-3</v>
      </c>
      <c r="I334">
        <v>53972.436000000002</v>
      </c>
      <c r="J334" t="s">
        <v>1291</v>
      </c>
      <c r="K334" t="s">
        <v>82</v>
      </c>
      <c r="L334" t="s">
        <v>1566</v>
      </c>
      <c r="N334" t="s">
        <v>1565</v>
      </c>
    </row>
    <row r="335" spans="1:15" x14ac:dyDescent="0.2">
      <c r="A335" s="73" t="str">
        <f t="shared" si="20"/>
        <v>Ehrenberger R</v>
      </c>
      <c r="B335" s="2" t="str">
        <f t="shared" si="21"/>
        <v>I</v>
      </c>
      <c r="C335" s="73">
        <f t="shared" si="22"/>
        <v>54018.305999999997</v>
      </c>
      <c r="D335" t="str">
        <f t="shared" si="23"/>
        <v>ccdR</v>
      </c>
      <c r="E335" t="e">
        <f>VLOOKUP(C335,'A (old)'!C$21:E$935,3,FALSE)</f>
        <v>#N/A</v>
      </c>
      <c r="G335">
        <v>7310</v>
      </c>
      <c r="H335">
        <v>1.6799999999999999E-2</v>
      </c>
      <c r="I335">
        <v>54018.305999999997</v>
      </c>
      <c r="J335" t="s">
        <v>1291</v>
      </c>
      <c r="K335" t="s">
        <v>1567</v>
      </c>
      <c r="L335" t="s">
        <v>1568</v>
      </c>
      <c r="N335" t="s">
        <v>1569</v>
      </c>
    </row>
    <row r="336" spans="1:15" x14ac:dyDescent="0.2">
      <c r="A336" s="73" t="str">
        <f t="shared" si="20"/>
        <v>Smelcer L</v>
      </c>
      <c r="B336" s="2" t="str">
        <f t="shared" si="21"/>
        <v>I</v>
      </c>
      <c r="C336" s="73">
        <f t="shared" si="22"/>
        <v>54019.453000000001</v>
      </c>
      <c r="D336" t="str">
        <f t="shared" si="23"/>
        <v>ccdI</v>
      </c>
      <c r="E336" t="e">
        <f>VLOOKUP(C336,'A (old)'!C$21:E$935,3,FALSE)</f>
        <v>#N/A</v>
      </c>
      <c r="G336">
        <v>7311</v>
      </c>
      <c r="H336">
        <v>1.78E-2</v>
      </c>
      <c r="I336">
        <v>54019.453000000001</v>
      </c>
      <c r="J336" t="s">
        <v>1291</v>
      </c>
      <c r="K336" t="s">
        <v>1570</v>
      </c>
      <c r="L336" t="s">
        <v>1571</v>
      </c>
      <c r="N336" t="s">
        <v>1572</v>
      </c>
    </row>
    <row r="337" spans="1:14" x14ac:dyDescent="0.2">
      <c r="A337" s="73" t="str">
        <f t="shared" si="20"/>
        <v>Ehrenberger Roma</v>
      </c>
      <c r="B337" s="2" t="str">
        <f t="shared" si="21"/>
        <v>I</v>
      </c>
      <c r="C337" s="73">
        <f t="shared" si="22"/>
        <v>54410.267399999997</v>
      </c>
      <c r="D337" t="str">
        <f t="shared" si="23"/>
        <v>R</v>
      </c>
      <c r="E337" t="e">
        <f>VLOOKUP(C337,'A (old)'!C$21:E$935,3,FALSE)</f>
        <v>#N/A</v>
      </c>
      <c r="G337">
        <v>7652</v>
      </c>
      <c r="H337">
        <v>1.8599999999999998E-2</v>
      </c>
      <c r="I337">
        <v>54410.267399999997</v>
      </c>
      <c r="J337" t="s">
        <v>1291</v>
      </c>
      <c r="K337" t="s">
        <v>580</v>
      </c>
      <c r="L337" t="s">
        <v>1573</v>
      </c>
      <c r="M337" t="s">
        <v>1574</v>
      </c>
    </row>
    <row r="338" spans="1:14" x14ac:dyDescent="0.2">
      <c r="A338" s="73" t="str">
        <f t="shared" si="20"/>
        <v>Urbaniok M</v>
      </c>
      <c r="B338" s="2" t="str">
        <f t="shared" si="21"/>
        <v>I</v>
      </c>
      <c r="C338" s="73">
        <f t="shared" si="22"/>
        <v>55893.2808</v>
      </c>
      <c r="D338" t="str">
        <f t="shared" si="23"/>
        <v>ccd</v>
      </c>
      <c r="E338" t="e">
        <f>VLOOKUP(C338,'A (old)'!C$21:E$935,3,FALSE)</f>
        <v>#N/A</v>
      </c>
      <c r="G338">
        <v>8946</v>
      </c>
      <c r="H338">
        <v>3.0999999999999999E-3</v>
      </c>
      <c r="I338">
        <v>55893.2808</v>
      </c>
      <c r="J338" t="s">
        <v>1291</v>
      </c>
      <c r="K338" t="s">
        <v>186</v>
      </c>
      <c r="L338" t="s">
        <v>1575</v>
      </c>
      <c r="N338" t="s">
        <v>1576</v>
      </c>
    </row>
  </sheetData>
  <sheetProtection selectLockedCells="1" selectUnlockedCells="1"/>
  <hyperlinks>
    <hyperlink ref="A3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36"/>
  <sheetViews>
    <sheetView workbookViewId="0"/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16.8554687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3" t="s">
        <v>0</v>
      </c>
    </row>
    <row r="2" spans="1:7" x14ac:dyDescent="0.2">
      <c r="A2" s="1" t="s">
        <v>20</v>
      </c>
      <c r="B2" s="13" t="s">
        <v>21</v>
      </c>
      <c r="D2" s="14" t="s">
        <v>1577</v>
      </c>
    </row>
    <row r="4" spans="1:7" x14ac:dyDescent="0.2">
      <c r="A4" s="24" t="s">
        <v>28</v>
      </c>
      <c r="C4" s="25">
        <v>45219.856200000002</v>
      </c>
      <c r="D4" s="26">
        <v>1.1460764000000001</v>
      </c>
    </row>
    <row r="6" spans="1:7" x14ac:dyDescent="0.2">
      <c r="A6" s="24" t="s">
        <v>33</v>
      </c>
    </row>
    <row r="7" spans="1:7" x14ac:dyDescent="0.2">
      <c r="A7" s="1" t="s">
        <v>35</v>
      </c>
      <c r="C7" s="1">
        <f>+C4</f>
        <v>45219.856200000002</v>
      </c>
    </row>
    <row r="8" spans="1:7" x14ac:dyDescent="0.2">
      <c r="A8" s="1" t="s">
        <v>38</v>
      </c>
      <c r="C8" s="1">
        <f>+D4</f>
        <v>1.1460764000000001</v>
      </c>
    </row>
    <row r="9" spans="1:7" x14ac:dyDescent="0.2">
      <c r="A9" s="31" t="s">
        <v>30</v>
      </c>
      <c r="B9"/>
      <c r="C9" s="32">
        <v>8</v>
      </c>
      <c r="D9" t="s">
        <v>31</v>
      </c>
      <c r="E9"/>
    </row>
    <row r="10" spans="1:7" x14ac:dyDescent="0.2">
      <c r="A10"/>
      <c r="B10"/>
      <c r="C10" s="39" t="s">
        <v>44</v>
      </c>
      <c r="D10" s="39" t="s">
        <v>45</v>
      </c>
      <c r="E10"/>
    </row>
    <row r="11" spans="1:7" x14ac:dyDescent="0.2">
      <c r="A11" t="s">
        <v>48</v>
      </c>
      <c r="B11"/>
      <c r="C11" s="43">
        <f ca="1">INTERCEPT(INDIRECT($G$11):G989,INDIRECT($F$11):F989)</f>
        <v>-8.8302430428955775E-3</v>
      </c>
      <c r="D11" s="2"/>
      <c r="E11"/>
      <c r="F11" s="37" t="str">
        <f>"F"&amp;E19</f>
        <v>F21</v>
      </c>
      <c r="G11" s="38" t="str">
        <f>"G"&amp;E19</f>
        <v>G21</v>
      </c>
    </row>
    <row r="12" spans="1:7" x14ac:dyDescent="0.2">
      <c r="A12" t="s">
        <v>51</v>
      </c>
      <c r="B12"/>
      <c r="C12" s="43">
        <f ca="1">SLOPE(INDIRECT($G$11):G989,INDIRECT($F$11):F989)</f>
        <v>2.5809727694556869E-6</v>
      </c>
      <c r="D12" s="2"/>
      <c r="E12"/>
    </row>
    <row r="13" spans="1:7" x14ac:dyDescent="0.2">
      <c r="A13" t="s">
        <v>53</v>
      </c>
      <c r="B13"/>
      <c r="C13" s="2" t="s">
        <v>54</v>
      </c>
      <c r="D13" s="35" t="s">
        <v>60</v>
      </c>
      <c r="E13" s="32">
        <v>1</v>
      </c>
    </row>
    <row r="14" spans="1:7" x14ac:dyDescent="0.2">
      <c r="A14"/>
      <c r="B14"/>
      <c r="C14"/>
      <c r="D14" s="35" t="s">
        <v>64</v>
      </c>
      <c r="E14" s="97">
        <f ca="1">NOW()+15018.5+$C$9/24</f>
        <v>60371.525275462962</v>
      </c>
    </row>
    <row r="15" spans="1:7" x14ac:dyDescent="0.2">
      <c r="A15" s="49" t="s">
        <v>59</v>
      </c>
      <c r="B15"/>
      <c r="C15" s="44">
        <f ca="1">(C7+C11)+(C8+C12)*INT(MAX(F21:F3530))</f>
        <v>56906.41473873629</v>
      </c>
      <c r="D15" s="35" t="s">
        <v>67</v>
      </c>
      <c r="E15" s="43">
        <f ca="1">ROUND(2*(E14-$C$7)/$C$8,0)/2+E13</f>
        <v>13221.5</v>
      </c>
    </row>
    <row r="16" spans="1:7" x14ac:dyDescent="0.2">
      <c r="A16" s="49" t="s">
        <v>63</v>
      </c>
      <c r="B16"/>
      <c r="C16" s="44">
        <f ca="1">+C8+C12</f>
        <v>1.1460789809727696</v>
      </c>
      <c r="D16" s="35" t="s">
        <v>70</v>
      </c>
      <c r="E16" s="38">
        <f ca="1">ROUND(2*(E14-$C$15)/$C$16,0)/2+E13</f>
        <v>3024.5</v>
      </c>
    </row>
    <row r="17" spans="1:32" x14ac:dyDescent="0.2">
      <c r="A17" s="35" t="s">
        <v>66</v>
      </c>
      <c r="B17"/>
      <c r="C17">
        <f>COUNT(C21:C2188)</f>
        <v>116</v>
      </c>
      <c r="D17" s="35" t="s">
        <v>74</v>
      </c>
      <c r="E17" s="59">
        <f ca="1">+$C$15+$C$16*E16-15018.5-$C$9/24</f>
        <v>45353.897283355094</v>
      </c>
    </row>
    <row r="18" spans="1:32" x14ac:dyDescent="0.2">
      <c r="A18" s="49" t="s">
        <v>1578</v>
      </c>
      <c r="B18"/>
      <c r="C18" s="124">
        <f ca="1">+C15</f>
        <v>56906.41473873629</v>
      </c>
      <c r="D18" s="125">
        <f ca="1">+C16</f>
        <v>1.1460789809727696</v>
      </c>
      <c r="E18" s="126" t="s">
        <v>1579</v>
      </c>
    </row>
    <row r="19" spans="1:32" x14ac:dyDescent="0.2">
      <c r="A19" s="35" t="s">
        <v>41</v>
      </c>
      <c r="B19" s="1"/>
      <c r="E19" s="36">
        <v>21</v>
      </c>
    </row>
    <row r="20" spans="1:32" x14ac:dyDescent="0.2">
      <c r="A20" s="39" t="s">
        <v>75</v>
      </c>
      <c r="B20" s="39" t="s">
        <v>76</v>
      </c>
      <c r="C20" s="39" t="s">
        <v>77</v>
      </c>
      <c r="D20" s="39" t="s">
        <v>78</v>
      </c>
      <c r="E20" s="39" t="s">
        <v>79</v>
      </c>
      <c r="F20" s="39" t="s">
        <v>4</v>
      </c>
      <c r="G20" s="39" t="s">
        <v>80</v>
      </c>
      <c r="H20" s="9" t="s">
        <v>36</v>
      </c>
      <c r="I20" s="9" t="s">
        <v>1580</v>
      </c>
      <c r="J20" s="9" t="s">
        <v>1581</v>
      </c>
      <c r="K20" s="9" t="s">
        <v>1582</v>
      </c>
      <c r="L20" s="9" t="s">
        <v>1583</v>
      </c>
      <c r="M20" s="9" t="s">
        <v>251</v>
      </c>
      <c r="N20" s="9" t="s">
        <v>1584</v>
      </c>
      <c r="O20" s="9" t="s">
        <v>88</v>
      </c>
      <c r="P20" s="9" t="s">
        <v>89</v>
      </c>
      <c r="Q20" s="39" t="s">
        <v>90</v>
      </c>
    </row>
    <row r="21" spans="1:32" x14ac:dyDescent="0.2">
      <c r="A21" s="69" t="s">
        <v>128</v>
      </c>
      <c r="B21" s="70"/>
      <c r="C21" s="71">
        <v>40407.438000000002</v>
      </c>
      <c r="D21" s="71"/>
      <c r="E21" s="1">
        <f t="shared" ref="E21:E52" si="0">+(C21-C$7)/C$8</f>
        <v>-4199.0378651894407</v>
      </c>
      <c r="F21" s="1">
        <f t="shared" ref="F21:F52" si="1">ROUND(2*E21,0)/2</f>
        <v>-4199</v>
      </c>
      <c r="G21" s="1">
        <f t="shared" ref="G21:G52" si="2">+C21-(C$7+F21*C$8)</f>
        <v>-4.3396399996709079E-2</v>
      </c>
      <c r="K21" s="1">
        <f>+G21</f>
        <v>-4.3396399996709079E-2</v>
      </c>
      <c r="O21" s="1">
        <f t="shared" ref="O21:O52" ca="1" si="3">+C$11+C$12*$F21</f>
        <v>-1.9667747701840009E-2</v>
      </c>
      <c r="Q21" s="65">
        <f t="shared" ref="Q21:Q52" si="4">+C21-15018.5</f>
        <v>25388.938000000002</v>
      </c>
    </row>
    <row r="22" spans="1:32" x14ac:dyDescent="0.2">
      <c r="A22" s="69" t="s">
        <v>128</v>
      </c>
      <c r="B22" s="70"/>
      <c r="C22" s="71">
        <v>40438.383000000002</v>
      </c>
      <c r="D22" s="71"/>
      <c r="E22" s="1">
        <f t="shared" si="0"/>
        <v>-4172.0370474429101</v>
      </c>
      <c r="F22" s="1">
        <f t="shared" si="1"/>
        <v>-4172</v>
      </c>
      <c r="G22" s="1">
        <f t="shared" si="2"/>
        <v>-4.2459199998120312E-2</v>
      </c>
      <c r="K22" s="1">
        <f>+G22</f>
        <v>-4.2459199998120312E-2</v>
      </c>
      <c r="O22" s="1">
        <f t="shared" ca="1" si="3"/>
        <v>-1.9598061437064704E-2</v>
      </c>
      <c r="Q22" s="65">
        <f t="shared" si="4"/>
        <v>25419.883000000002</v>
      </c>
    </row>
    <row r="23" spans="1:32" x14ac:dyDescent="0.2">
      <c r="A23" s="72" t="s">
        <v>132</v>
      </c>
      <c r="B23" s="70"/>
      <c r="C23" s="71">
        <v>40877.336799999997</v>
      </c>
      <c r="D23" s="71"/>
      <c r="E23" s="1">
        <f t="shared" si="0"/>
        <v>-3789.0313420641105</v>
      </c>
      <c r="F23" s="1">
        <f t="shared" si="1"/>
        <v>-3789</v>
      </c>
      <c r="G23" s="1">
        <f t="shared" si="2"/>
        <v>-3.5920400005124975E-2</v>
      </c>
      <c r="K23" s="1">
        <f>+G23</f>
        <v>-3.5920400005124975E-2</v>
      </c>
      <c r="O23" s="1">
        <f t="shared" ca="1" si="3"/>
        <v>-1.8609548866363176E-2</v>
      </c>
      <c r="Q23" s="65">
        <f t="shared" si="4"/>
        <v>25858.836799999997</v>
      </c>
    </row>
    <row r="24" spans="1:32" x14ac:dyDescent="0.2">
      <c r="A24" s="72" t="s">
        <v>132</v>
      </c>
      <c r="B24" s="70"/>
      <c r="C24" s="71">
        <v>40877.337200000002</v>
      </c>
      <c r="D24" s="71"/>
      <c r="E24" s="1">
        <f t="shared" si="0"/>
        <v>-3789.0309930472349</v>
      </c>
      <c r="F24" s="1">
        <f t="shared" si="1"/>
        <v>-3789</v>
      </c>
      <c r="G24" s="1">
        <f t="shared" si="2"/>
        <v>-3.552040000067791E-2</v>
      </c>
      <c r="K24" s="1">
        <f>+G24</f>
        <v>-3.552040000067791E-2</v>
      </c>
      <c r="O24" s="1">
        <f t="shared" ca="1" si="3"/>
        <v>-1.8609548866363176E-2</v>
      </c>
      <c r="Q24" s="65">
        <f t="shared" si="4"/>
        <v>25858.837200000002</v>
      </c>
    </row>
    <row r="25" spans="1:32" x14ac:dyDescent="0.2">
      <c r="A25" s="64" t="s">
        <v>133</v>
      </c>
      <c r="C25" s="73">
        <v>41599.374000000003</v>
      </c>
      <c r="D25" s="73"/>
      <c r="E25" s="1">
        <f t="shared" si="0"/>
        <v>-3159.0234298516211</v>
      </c>
      <c r="F25" s="1">
        <f t="shared" si="1"/>
        <v>-3159</v>
      </c>
      <c r="G25" s="1">
        <f t="shared" si="2"/>
        <v>-2.6852399998460896E-2</v>
      </c>
      <c r="I25" s="1">
        <f>+G25</f>
        <v>-2.6852399998460896E-2</v>
      </c>
      <c r="O25" s="1">
        <f t="shared" ca="1" si="3"/>
        <v>-1.6983536021606092E-2</v>
      </c>
      <c r="Q25" s="65">
        <f t="shared" si="4"/>
        <v>26580.874000000003</v>
      </c>
      <c r="AB25" s="1">
        <v>9</v>
      </c>
      <c r="AD25" s="1" t="s">
        <v>1585</v>
      </c>
      <c r="AF25" s="1" t="s">
        <v>234</v>
      </c>
    </row>
    <row r="26" spans="1:32" x14ac:dyDescent="0.2">
      <c r="A26" s="64" t="s">
        <v>133</v>
      </c>
      <c r="C26" s="73">
        <v>41599.392999999996</v>
      </c>
      <c r="D26" s="73"/>
      <c r="E26" s="1">
        <f t="shared" si="0"/>
        <v>-3159.0068515502153</v>
      </c>
      <c r="F26" s="1">
        <f t="shared" si="1"/>
        <v>-3159</v>
      </c>
      <c r="G26" s="1">
        <f t="shared" si="2"/>
        <v>-7.8524000055040233E-3</v>
      </c>
      <c r="I26" s="1">
        <f>+G26</f>
        <v>-7.8524000055040233E-3</v>
      </c>
      <c r="O26" s="1">
        <f t="shared" ca="1" si="3"/>
        <v>-1.6983536021606092E-2</v>
      </c>
      <c r="Q26" s="65">
        <f t="shared" si="4"/>
        <v>26580.892999999996</v>
      </c>
      <c r="AB26" s="1">
        <v>12</v>
      </c>
      <c r="AD26" s="1" t="s">
        <v>1300</v>
      </c>
      <c r="AF26" s="1" t="s">
        <v>234</v>
      </c>
    </row>
    <row r="27" spans="1:32" x14ac:dyDescent="0.2">
      <c r="A27" s="72" t="s">
        <v>134</v>
      </c>
      <c r="B27" s="70"/>
      <c r="C27" s="71">
        <v>41661.272799999999</v>
      </c>
      <c r="D27" s="71"/>
      <c r="E27" s="1">
        <f t="shared" si="0"/>
        <v>-3105.0141159873833</v>
      </c>
      <c r="F27" s="1">
        <f t="shared" si="1"/>
        <v>-3105</v>
      </c>
      <c r="G27" s="1">
        <f t="shared" si="2"/>
        <v>-1.6178000005311333E-2</v>
      </c>
      <c r="K27" s="1">
        <f>+G27</f>
        <v>-1.6178000005311333E-2</v>
      </c>
      <c r="O27" s="1">
        <f t="shared" ca="1" si="3"/>
        <v>-1.6844163492055485E-2</v>
      </c>
      <c r="Q27" s="65">
        <f t="shared" si="4"/>
        <v>26642.772799999999</v>
      </c>
    </row>
    <row r="28" spans="1:32" x14ac:dyDescent="0.2">
      <c r="A28" s="72" t="s">
        <v>134</v>
      </c>
      <c r="B28" s="70"/>
      <c r="C28" s="71">
        <v>41661.272900000004</v>
      </c>
      <c r="D28" s="71"/>
      <c r="E28" s="1">
        <f t="shared" si="0"/>
        <v>-3105.0140287331615</v>
      </c>
      <c r="F28" s="1">
        <f t="shared" si="1"/>
        <v>-3105</v>
      </c>
      <c r="G28" s="1">
        <f t="shared" si="2"/>
        <v>-1.6078000000561588E-2</v>
      </c>
      <c r="K28" s="1">
        <f>+G28</f>
        <v>-1.6078000000561588E-2</v>
      </c>
      <c r="O28" s="1">
        <f t="shared" ca="1" si="3"/>
        <v>-1.6844163492055485E-2</v>
      </c>
      <c r="Q28" s="65">
        <f t="shared" si="4"/>
        <v>26642.772900000004</v>
      </c>
    </row>
    <row r="29" spans="1:32" x14ac:dyDescent="0.2">
      <c r="A29" s="72" t="s">
        <v>135</v>
      </c>
      <c r="B29" s="74"/>
      <c r="C29" s="72">
        <v>42661.807000000001</v>
      </c>
      <c r="D29" s="72">
        <v>5.9999999999999995E-4</v>
      </c>
      <c r="E29" s="64">
        <f t="shared" si="0"/>
        <v>-2232.0058243935578</v>
      </c>
      <c r="F29" s="1">
        <f t="shared" si="1"/>
        <v>-2232</v>
      </c>
      <c r="G29" s="1">
        <f t="shared" si="2"/>
        <v>-6.6751999984262511E-3</v>
      </c>
      <c r="K29" s="1">
        <f>+G29</f>
        <v>-6.6751999984262511E-3</v>
      </c>
      <c r="O29" s="1">
        <f t="shared" ca="1" si="3"/>
        <v>-1.4590974264320671E-2</v>
      </c>
      <c r="Q29" s="65">
        <f t="shared" si="4"/>
        <v>27643.307000000001</v>
      </c>
    </row>
    <row r="30" spans="1:32" x14ac:dyDescent="0.2">
      <c r="A30" s="72" t="s">
        <v>137</v>
      </c>
      <c r="B30" s="74" t="s">
        <v>102</v>
      </c>
      <c r="C30" s="72">
        <v>42712.243499999997</v>
      </c>
      <c r="D30" s="72" t="s">
        <v>83</v>
      </c>
      <c r="E30" s="64">
        <f t="shared" si="0"/>
        <v>-2187.9978507541077</v>
      </c>
      <c r="F30" s="1">
        <f t="shared" si="1"/>
        <v>-2188</v>
      </c>
      <c r="G30" s="1">
        <f t="shared" si="2"/>
        <v>2.4631999986013398E-3</v>
      </c>
      <c r="K30" s="1">
        <f>+G30</f>
        <v>2.4631999986013398E-3</v>
      </c>
      <c r="O30" s="1">
        <f t="shared" ca="1" si="3"/>
        <v>-1.4477411462464621E-2</v>
      </c>
      <c r="Q30" s="65">
        <f t="shared" si="4"/>
        <v>27693.743499999997</v>
      </c>
    </row>
    <row r="31" spans="1:32" x14ac:dyDescent="0.2">
      <c r="A31" s="64" t="s">
        <v>139</v>
      </c>
      <c r="B31" s="75"/>
      <c r="C31" s="76">
        <v>43043.45</v>
      </c>
      <c r="D31" s="76"/>
      <c r="E31" s="64">
        <f t="shared" si="0"/>
        <v>-1899.0062093591707</v>
      </c>
      <c r="F31" s="1">
        <f t="shared" si="1"/>
        <v>-1899</v>
      </c>
      <c r="G31" s="1">
        <f t="shared" si="2"/>
        <v>-7.1164000037242658E-3</v>
      </c>
      <c r="I31" s="1">
        <f>+G31</f>
        <v>-7.1164000037242658E-3</v>
      </c>
      <c r="O31" s="1">
        <f t="shared" ca="1" si="3"/>
        <v>-1.3731510332091926E-2</v>
      </c>
      <c r="Q31" s="65">
        <f t="shared" si="4"/>
        <v>28024.949999999997</v>
      </c>
      <c r="AB31" s="1">
        <v>9</v>
      </c>
      <c r="AD31" s="1" t="s">
        <v>1300</v>
      </c>
      <c r="AF31" s="1" t="s">
        <v>234</v>
      </c>
    </row>
    <row r="32" spans="1:32" x14ac:dyDescent="0.2">
      <c r="A32" s="72" t="s">
        <v>141</v>
      </c>
      <c r="B32" s="74"/>
      <c r="C32" s="72">
        <v>43728.799299999999</v>
      </c>
      <c r="D32" s="72">
        <v>1E-3</v>
      </c>
      <c r="E32" s="64">
        <f t="shared" si="0"/>
        <v>-1301.0100373762195</v>
      </c>
      <c r="F32" s="1">
        <f t="shared" si="1"/>
        <v>-1301</v>
      </c>
      <c r="G32" s="1">
        <f t="shared" si="2"/>
        <v>-1.1503600006108172E-2</v>
      </c>
      <c r="K32" s="1">
        <f>+G32</f>
        <v>-1.1503600006108172E-2</v>
      </c>
      <c r="O32" s="1">
        <f t="shared" ca="1" si="3"/>
        <v>-1.2188088615957427E-2</v>
      </c>
      <c r="Q32" s="65">
        <f t="shared" si="4"/>
        <v>28710.299299999999</v>
      </c>
    </row>
    <row r="33" spans="1:32" x14ac:dyDescent="0.2">
      <c r="A33" s="72" t="s">
        <v>144</v>
      </c>
      <c r="B33" s="74"/>
      <c r="C33" s="72">
        <v>44089.820099999997</v>
      </c>
      <c r="D33" s="72"/>
      <c r="E33" s="64">
        <f t="shared" si="0"/>
        <v>-986.00416167718379</v>
      </c>
      <c r="F33" s="1">
        <f t="shared" si="1"/>
        <v>-986</v>
      </c>
      <c r="G33" s="1">
        <f t="shared" si="2"/>
        <v>-4.7696000037831254E-3</v>
      </c>
      <c r="K33" s="1">
        <f>+G33</f>
        <v>-4.7696000037831254E-3</v>
      </c>
      <c r="O33" s="1">
        <f t="shared" ca="1" si="3"/>
        <v>-1.1375082193578884E-2</v>
      </c>
      <c r="Q33" s="65">
        <f t="shared" si="4"/>
        <v>29071.320099999997</v>
      </c>
    </row>
    <row r="34" spans="1:32" x14ac:dyDescent="0.2">
      <c r="A34" s="72" t="s">
        <v>144</v>
      </c>
      <c r="B34" s="74"/>
      <c r="C34" s="72">
        <v>44128.785300000003</v>
      </c>
      <c r="D34" s="72"/>
      <c r="E34" s="64">
        <f t="shared" si="0"/>
        <v>-952.00538114212861</v>
      </c>
      <c r="F34" s="1">
        <f t="shared" si="1"/>
        <v>-952</v>
      </c>
      <c r="G34" s="1">
        <f t="shared" si="2"/>
        <v>-6.1672000010730699E-3</v>
      </c>
      <c r="K34" s="1">
        <f>+G34</f>
        <v>-6.1672000010730699E-3</v>
      </c>
      <c r="O34" s="1">
        <f t="shared" ca="1" si="3"/>
        <v>-1.1287329119417391E-2</v>
      </c>
      <c r="Q34" s="65">
        <f t="shared" si="4"/>
        <v>29110.285300000003</v>
      </c>
    </row>
    <row r="35" spans="1:32" x14ac:dyDescent="0.2">
      <c r="A35" s="72" t="s">
        <v>144</v>
      </c>
      <c r="B35" s="74"/>
      <c r="C35" s="72">
        <v>44136.8079</v>
      </c>
      <c r="D35" s="72"/>
      <c r="E35" s="64">
        <f t="shared" si="0"/>
        <v>-945.00532425238157</v>
      </c>
      <c r="F35" s="1">
        <f t="shared" si="1"/>
        <v>-945</v>
      </c>
      <c r="G35" s="1">
        <f t="shared" si="2"/>
        <v>-6.1019999993732199E-3</v>
      </c>
      <c r="K35" s="1">
        <f>+G35</f>
        <v>-6.1019999993732199E-3</v>
      </c>
      <c r="O35" s="1">
        <f t="shared" ca="1" si="3"/>
        <v>-1.1269262310031201E-2</v>
      </c>
      <c r="Q35" s="65">
        <f t="shared" si="4"/>
        <v>29118.3079</v>
      </c>
    </row>
    <row r="36" spans="1:32" x14ac:dyDescent="0.2">
      <c r="A36" s="64" t="s">
        <v>147</v>
      </c>
      <c r="B36" s="75"/>
      <c r="C36" s="76">
        <v>44211.317999999999</v>
      </c>
      <c r="D36" s="76"/>
      <c r="E36" s="64">
        <f t="shared" si="0"/>
        <v>-879.99211919903644</v>
      </c>
      <c r="F36" s="1">
        <f t="shared" si="1"/>
        <v>-880</v>
      </c>
      <c r="G36" s="1">
        <f t="shared" si="2"/>
        <v>9.0319999944767915E-3</v>
      </c>
      <c r="I36" s="1">
        <f>+G36</f>
        <v>9.0319999944767915E-3</v>
      </c>
      <c r="O36" s="1">
        <f t="shared" ca="1" si="3"/>
        <v>-1.1101499080016581E-2</v>
      </c>
      <c r="Q36" s="65">
        <f t="shared" si="4"/>
        <v>29192.817999999999</v>
      </c>
      <c r="AB36" s="1">
        <v>6</v>
      </c>
      <c r="AD36" s="1" t="s">
        <v>1300</v>
      </c>
      <c r="AF36" s="1" t="s">
        <v>234</v>
      </c>
    </row>
    <row r="37" spans="1:32" x14ac:dyDescent="0.2">
      <c r="A37" s="72" t="s">
        <v>148</v>
      </c>
      <c r="B37" s="74"/>
      <c r="C37" s="72">
        <v>44442.818800000001</v>
      </c>
      <c r="D37" s="72"/>
      <c r="E37" s="64">
        <f t="shared" si="0"/>
        <v>-677.99790659680366</v>
      </c>
      <c r="F37" s="1">
        <f t="shared" si="1"/>
        <v>-678</v>
      </c>
      <c r="G37" s="1">
        <f t="shared" si="2"/>
        <v>2.3991999987629242E-3</v>
      </c>
      <c r="K37" s="1">
        <f>+G37</f>
        <v>2.3991999987629242E-3</v>
      </c>
      <c r="O37" s="1">
        <f t="shared" ca="1" si="3"/>
        <v>-1.0580142580586533E-2</v>
      </c>
      <c r="Q37" s="65">
        <f t="shared" si="4"/>
        <v>29424.318800000001</v>
      </c>
    </row>
    <row r="38" spans="1:32" x14ac:dyDescent="0.2">
      <c r="A38" s="72" t="s">
        <v>148</v>
      </c>
      <c r="B38" s="74"/>
      <c r="C38" s="72">
        <v>44520.751499999998</v>
      </c>
      <c r="D38" s="72"/>
      <c r="E38" s="64">
        <f t="shared" si="0"/>
        <v>-609.99833867969312</v>
      </c>
      <c r="F38" s="1">
        <f t="shared" si="1"/>
        <v>-610</v>
      </c>
      <c r="G38" s="1">
        <f t="shared" si="2"/>
        <v>1.9039999970118515E-3</v>
      </c>
      <c r="K38" s="1">
        <f>+G38</f>
        <v>1.9039999970118515E-3</v>
      </c>
      <c r="O38" s="1">
        <f t="shared" ca="1" si="3"/>
        <v>-1.0404636432263546E-2</v>
      </c>
      <c r="Q38" s="65">
        <f t="shared" si="4"/>
        <v>29502.251499999998</v>
      </c>
    </row>
    <row r="39" spans="1:32" x14ac:dyDescent="0.2">
      <c r="A39" s="64" t="s">
        <v>149</v>
      </c>
      <c r="B39" s="75"/>
      <c r="C39" s="76">
        <v>44525.336000000003</v>
      </c>
      <c r="D39" s="76"/>
      <c r="E39" s="64">
        <f t="shared" si="0"/>
        <v>-605.99816905748946</v>
      </c>
      <c r="F39" s="1">
        <f t="shared" si="1"/>
        <v>-606</v>
      </c>
      <c r="G39" s="1">
        <f t="shared" si="2"/>
        <v>2.098400000249967E-3</v>
      </c>
      <c r="I39" s="1">
        <f>+G39</f>
        <v>2.098400000249967E-3</v>
      </c>
      <c r="O39" s="1">
        <f t="shared" ca="1" si="3"/>
        <v>-1.0394312541185724E-2</v>
      </c>
      <c r="Q39" s="65">
        <f t="shared" si="4"/>
        <v>29506.836000000003</v>
      </c>
      <c r="AB39" s="1">
        <v>10</v>
      </c>
      <c r="AD39" s="1" t="s">
        <v>1300</v>
      </c>
      <c r="AF39" s="1" t="s">
        <v>234</v>
      </c>
    </row>
    <row r="40" spans="1:32" x14ac:dyDescent="0.2">
      <c r="A40" s="64" t="s">
        <v>149</v>
      </c>
      <c r="B40" s="75"/>
      <c r="C40" s="76">
        <v>44526.476000000002</v>
      </c>
      <c r="D40" s="76"/>
      <c r="E40" s="64">
        <f t="shared" si="0"/>
        <v>-605.00347097278984</v>
      </c>
      <c r="F40" s="1">
        <f t="shared" si="1"/>
        <v>-605</v>
      </c>
      <c r="G40" s="1">
        <f t="shared" si="2"/>
        <v>-3.9780000006430782E-3</v>
      </c>
      <c r="I40" s="1">
        <f>+G40</f>
        <v>-3.9780000006430782E-3</v>
      </c>
      <c r="O40" s="1">
        <f t="shared" ca="1" si="3"/>
        <v>-1.0391731568416268E-2</v>
      </c>
      <c r="Q40" s="65">
        <f t="shared" si="4"/>
        <v>29507.976000000002</v>
      </c>
      <c r="AB40" s="1">
        <v>9</v>
      </c>
      <c r="AD40" s="1" t="s">
        <v>1300</v>
      </c>
      <c r="AF40" s="1" t="s">
        <v>234</v>
      </c>
    </row>
    <row r="41" spans="1:32" x14ac:dyDescent="0.2">
      <c r="A41" s="64" t="s">
        <v>149</v>
      </c>
      <c r="B41" s="75"/>
      <c r="C41" s="76">
        <v>44541.377999999997</v>
      </c>
      <c r="D41" s="76"/>
      <c r="E41" s="64">
        <f t="shared" si="0"/>
        <v>-592.00084741296916</v>
      </c>
      <c r="F41" s="1">
        <f t="shared" si="1"/>
        <v>-592</v>
      </c>
      <c r="G41" s="1">
        <f t="shared" si="2"/>
        <v>-9.7120000282302499E-4</v>
      </c>
      <c r="I41" s="1">
        <f>+G41</f>
        <v>-9.7120000282302499E-4</v>
      </c>
      <c r="O41" s="1">
        <f t="shared" ca="1" si="3"/>
        <v>-1.0358178922413344E-2</v>
      </c>
      <c r="Q41" s="65">
        <f t="shared" si="4"/>
        <v>29522.877999999997</v>
      </c>
      <c r="AB41" s="1">
        <v>9</v>
      </c>
      <c r="AD41" s="1" t="s">
        <v>1300</v>
      </c>
      <c r="AF41" s="1" t="s">
        <v>234</v>
      </c>
    </row>
    <row r="42" spans="1:32" x14ac:dyDescent="0.2">
      <c r="A42" s="64" t="s">
        <v>151</v>
      </c>
      <c r="B42" s="75"/>
      <c r="C42" s="76">
        <v>44603.249000000003</v>
      </c>
      <c r="D42" s="76"/>
      <c r="E42" s="64">
        <f t="shared" si="0"/>
        <v>-538.01579022131375</v>
      </c>
      <c r="F42" s="1">
        <f t="shared" si="1"/>
        <v>-538</v>
      </c>
      <c r="G42" s="1">
        <f t="shared" si="2"/>
        <v>-1.8096799998602364E-2</v>
      </c>
      <c r="I42" s="1">
        <f>+G42</f>
        <v>-1.8096799998602364E-2</v>
      </c>
      <c r="O42" s="1">
        <f t="shared" ca="1" si="3"/>
        <v>-1.0218806392862738E-2</v>
      </c>
      <c r="Q42" s="65">
        <f t="shared" si="4"/>
        <v>29584.749000000003</v>
      </c>
      <c r="AB42" s="1">
        <v>7</v>
      </c>
      <c r="AD42" s="1" t="s">
        <v>1300</v>
      </c>
      <c r="AF42" s="1" t="s">
        <v>234</v>
      </c>
    </row>
    <row r="43" spans="1:32" x14ac:dyDescent="0.2">
      <c r="A43" s="72" t="s">
        <v>152</v>
      </c>
      <c r="B43" s="74" t="s">
        <v>102</v>
      </c>
      <c r="C43" s="72">
        <v>44826.755299999997</v>
      </c>
      <c r="D43" s="72" t="s">
        <v>83</v>
      </c>
      <c r="E43" s="64">
        <f t="shared" si="0"/>
        <v>-342.99711607359239</v>
      </c>
      <c r="F43" s="1">
        <f t="shared" si="1"/>
        <v>-343</v>
      </c>
      <c r="G43" s="1">
        <f t="shared" si="2"/>
        <v>3.3051999926101416E-3</v>
      </c>
      <c r="K43" s="1">
        <f>+G43</f>
        <v>3.3051999926101416E-3</v>
      </c>
      <c r="O43" s="1">
        <f t="shared" ca="1" si="3"/>
        <v>-9.7155167028188782E-3</v>
      </c>
      <c r="Q43" s="65">
        <f t="shared" si="4"/>
        <v>29808.255299999997</v>
      </c>
    </row>
    <row r="44" spans="1:32" x14ac:dyDescent="0.2">
      <c r="A44" s="64" t="s">
        <v>153</v>
      </c>
      <c r="B44" s="75"/>
      <c r="C44" s="76">
        <v>44878.311999999998</v>
      </c>
      <c r="D44" s="76"/>
      <c r="E44" s="64">
        <f t="shared" si="0"/>
        <v>-298.011720684593</v>
      </c>
      <c r="F44" s="1">
        <f t="shared" si="1"/>
        <v>-298</v>
      </c>
      <c r="G44" s="1">
        <f t="shared" si="2"/>
        <v>-1.3432800005830359E-2</v>
      </c>
      <c r="I44" s="1">
        <f t="shared" ref="I44:I54" si="5">+G44</f>
        <v>-1.3432800005830359E-2</v>
      </c>
      <c r="O44" s="1">
        <f t="shared" ca="1" si="3"/>
        <v>-9.599372928193373E-3</v>
      </c>
      <c r="Q44" s="65">
        <f t="shared" si="4"/>
        <v>29859.811999999998</v>
      </c>
      <c r="AB44" s="1">
        <v>6</v>
      </c>
      <c r="AD44" s="1" t="s">
        <v>1312</v>
      </c>
      <c r="AF44" s="1" t="s">
        <v>234</v>
      </c>
    </row>
    <row r="45" spans="1:32" x14ac:dyDescent="0.2">
      <c r="A45" s="64" t="s">
        <v>153</v>
      </c>
      <c r="B45" s="75"/>
      <c r="C45" s="76">
        <v>44886.347999999998</v>
      </c>
      <c r="D45" s="76"/>
      <c r="E45" s="64">
        <f t="shared" si="0"/>
        <v>-290.99997172963674</v>
      </c>
      <c r="F45" s="1">
        <f t="shared" si="1"/>
        <v>-291</v>
      </c>
      <c r="G45" s="1">
        <f t="shared" si="2"/>
        <v>3.2399999327026308E-5</v>
      </c>
      <c r="I45" s="1">
        <f t="shared" si="5"/>
        <v>3.2399999327026308E-5</v>
      </c>
      <c r="O45" s="1">
        <f t="shared" ca="1" si="3"/>
        <v>-9.5813061188071823E-3</v>
      </c>
      <c r="Q45" s="65">
        <f t="shared" si="4"/>
        <v>29867.847999999998</v>
      </c>
      <c r="AB45" s="1">
        <v>8</v>
      </c>
      <c r="AD45" s="1" t="s">
        <v>1312</v>
      </c>
      <c r="AF45" s="1" t="s">
        <v>234</v>
      </c>
    </row>
    <row r="46" spans="1:32" x14ac:dyDescent="0.2">
      <c r="A46" s="64" t="s">
        <v>153</v>
      </c>
      <c r="B46" s="75"/>
      <c r="C46" s="76">
        <v>44902.368000000002</v>
      </c>
      <c r="D46" s="76"/>
      <c r="E46" s="64">
        <f t="shared" si="0"/>
        <v>-277.02184601305788</v>
      </c>
      <c r="F46" s="1">
        <f t="shared" si="1"/>
        <v>-277</v>
      </c>
      <c r="G46" s="1">
        <f t="shared" si="2"/>
        <v>-2.5037200000951998E-2</v>
      </c>
      <c r="I46" s="1">
        <f t="shared" si="5"/>
        <v>-2.5037200000951998E-2</v>
      </c>
      <c r="O46" s="1">
        <f t="shared" ca="1" si="3"/>
        <v>-9.5451725000348028E-3</v>
      </c>
      <c r="Q46" s="65">
        <f t="shared" si="4"/>
        <v>29883.868000000002</v>
      </c>
      <c r="AB46" s="1">
        <v>9</v>
      </c>
      <c r="AD46" s="1" t="s">
        <v>1586</v>
      </c>
      <c r="AF46" s="1" t="s">
        <v>234</v>
      </c>
    </row>
    <row r="47" spans="1:32" x14ac:dyDescent="0.2">
      <c r="A47" s="64" t="s">
        <v>153</v>
      </c>
      <c r="B47" s="75"/>
      <c r="C47" s="76">
        <v>44910.432000000001</v>
      </c>
      <c r="D47" s="76"/>
      <c r="E47" s="64">
        <f t="shared" si="0"/>
        <v>-269.98566587707529</v>
      </c>
      <c r="F47" s="1">
        <f t="shared" si="1"/>
        <v>-270</v>
      </c>
      <c r="G47" s="1">
        <f t="shared" si="2"/>
        <v>1.6427999995357823E-2</v>
      </c>
      <c r="I47" s="1">
        <f t="shared" si="5"/>
        <v>1.6427999995357823E-2</v>
      </c>
      <c r="O47" s="1">
        <f t="shared" ca="1" si="3"/>
        <v>-9.5271056906486122E-3</v>
      </c>
      <c r="Q47" s="65">
        <f t="shared" si="4"/>
        <v>29891.932000000001</v>
      </c>
      <c r="AB47" s="1">
        <v>7</v>
      </c>
      <c r="AD47" s="1" t="s">
        <v>1312</v>
      </c>
      <c r="AF47" s="1" t="s">
        <v>234</v>
      </c>
    </row>
    <row r="48" spans="1:32" x14ac:dyDescent="0.2">
      <c r="A48" s="64" t="s">
        <v>153</v>
      </c>
      <c r="B48" s="75"/>
      <c r="C48" s="76">
        <v>44917.279000000002</v>
      </c>
      <c r="D48" s="76"/>
      <c r="E48" s="64">
        <f t="shared" si="0"/>
        <v>-264.01136957361626</v>
      </c>
      <c r="F48" s="1">
        <f t="shared" si="1"/>
        <v>-264</v>
      </c>
      <c r="G48" s="1">
        <f t="shared" si="2"/>
        <v>-1.3030399997660425E-2</v>
      </c>
      <c r="I48" s="1">
        <f t="shared" si="5"/>
        <v>-1.3030399997660425E-2</v>
      </c>
      <c r="O48" s="1">
        <f t="shared" ca="1" si="3"/>
        <v>-9.5116198540318789E-3</v>
      </c>
      <c r="Q48" s="65">
        <f t="shared" si="4"/>
        <v>29898.779000000002</v>
      </c>
      <c r="AB48" s="1">
        <v>12</v>
      </c>
      <c r="AD48" s="1" t="s">
        <v>1300</v>
      </c>
      <c r="AF48" s="1" t="s">
        <v>234</v>
      </c>
    </row>
    <row r="49" spans="1:32" x14ac:dyDescent="0.2">
      <c r="A49" s="64" t="s">
        <v>153</v>
      </c>
      <c r="B49" s="75"/>
      <c r="C49" s="76">
        <v>44925.292999999998</v>
      </c>
      <c r="D49" s="76"/>
      <c r="E49" s="64">
        <f t="shared" si="0"/>
        <v>-257.01881654661429</v>
      </c>
      <c r="F49" s="1">
        <f t="shared" si="1"/>
        <v>-257</v>
      </c>
      <c r="G49" s="1">
        <f t="shared" si="2"/>
        <v>-2.1565200004260987E-2</v>
      </c>
      <c r="I49" s="1">
        <f t="shared" si="5"/>
        <v>-2.1565200004260987E-2</v>
      </c>
      <c r="O49" s="1">
        <f t="shared" ca="1" si="3"/>
        <v>-9.4935530446456882E-3</v>
      </c>
      <c r="Q49" s="65">
        <f t="shared" si="4"/>
        <v>29906.792999999998</v>
      </c>
      <c r="AB49" s="1">
        <v>7</v>
      </c>
      <c r="AD49" s="1" t="s">
        <v>1312</v>
      </c>
      <c r="AF49" s="1" t="s">
        <v>234</v>
      </c>
    </row>
    <row r="50" spans="1:32" x14ac:dyDescent="0.2">
      <c r="A50" s="64" t="s">
        <v>153</v>
      </c>
      <c r="B50" s="75"/>
      <c r="C50" s="76">
        <v>44925.330999999998</v>
      </c>
      <c r="D50" s="76"/>
      <c r="E50" s="64">
        <f t="shared" si="0"/>
        <v>-256.98565994379055</v>
      </c>
      <c r="F50" s="1">
        <f t="shared" si="1"/>
        <v>-257</v>
      </c>
      <c r="G50" s="1">
        <f t="shared" si="2"/>
        <v>1.6434799996204674E-2</v>
      </c>
      <c r="I50" s="1">
        <f t="shared" si="5"/>
        <v>1.6434799996204674E-2</v>
      </c>
      <c r="O50" s="1">
        <f t="shared" ca="1" si="3"/>
        <v>-9.4935530446456882E-3</v>
      </c>
      <c r="Q50" s="65">
        <f t="shared" si="4"/>
        <v>29906.830999999998</v>
      </c>
      <c r="AB50" s="1">
        <v>9</v>
      </c>
      <c r="AD50" s="1" t="s">
        <v>1300</v>
      </c>
      <c r="AF50" s="1" t="s">
        <v>234</v>
      </c>
    </row>
    <row r="51" spans="1:32" x14ac:dyDescent="0.2">
      <c r="A51" s="64" t="s">
        <v>155</v>
      </c>
      <c r="B51" s="75"/>
      <c r="C51" s="76">
        <v>44956.243000000002</v>
      </c>
      <c r="D51" s="76"/>
      <c r="E51" s="64">
        <f t="shared" si="0"/>
        <v>-230.01363608918197</v>
      </c>
      <c r="F51" s="1">
        <f t="shared" si="1"/>
        <v>-230</v>
      </c>
      <c r="G51" s="1">
        <f t="shared" si="2"/>
        <v>-1.5628000001015607E-2</v>
      </c>
      <c r="I51" s="1">
        <f t="shared" si="5"/>
        <v>-1.5628000001015607E-2</v>
      </c>
      <c r="O51" s="1">
        <f t="shared" ca="1" si="3"/>
        <v>-9.4238667798703848E-3</v>
      </c>
      <c r="Q51" s="65">
        <f t="shared" si="4"/>
        <v>29937.743000000002</v>
      </c>
      <c r="AB51" s="1">
        <v>7</v>
      </c>
      <c r="AD51" s="1" t="s">
        <v>1312</v>
      </c>
      <c r="AF51" s="1" t="s">
        <v>234</v>
      </c>
    </row>
    <row r="52" spans="1:32" x14ac:dyDescent="0.2">
      <c r="A52" s="64" t="s">
        <v>156</v>
      </c>
      <c r="B52" s="75"/>
      <c r="C52" s="76">
        <v>45200.370999999999</v>
      </c>
      <c r="D52" s="76"/>
      <c r="E52" s="64">
        <f t="shared" si="0"/>
        <v>-17.001658877194227</v>
      </c>
      <c r="F52" s="1">
        <f t="shared" si="1"/>
        <v>-17</v>
      </c>
      <c r="G52" s="1">
        <f t="shared" si="2"/>
        <v>-1.9012000047951005E-3</v>
      </c>
      <c r="I52" s="1">
        <f t="shared" si="5"/>
        <v>-1.9012000047951005E-3</v>
      </c>
      <c r="O52" s="1">
        <f t="shared" ca="1" si="3"/>
        <v>-8.8741195799763237E-3</v>
      </c>
      <c r="Q52" s="65">
        <f t="shared" si="4"/>
        <v>30181.870999999999</v>
      </c>
      <c r="AB52" s="1">
        <v>7</v>
      </c>
      <c r="AD52" s="1" t="s">
        <v>1300</v>
      </c>
      <c r="AF52" s="1" t="s">
        <v>234</v>
      </c>
    </row>
    <row r="53" spans="1:32" x14ac:dyDescent="0.2">
      <c r="A53" s="64" t="s">
        <v>156</v>
      </c>
      <c r="B53" s="75"/>
      <c r="C53" s="76">
        <v>45200.373</v>
      </c>
      <c r="D53" s="76"/>
      <c r="E53" s="64">
        <f t="shared" ref="E53:E68" si="6">+(C53-C$7)/C$8</f>
        <v>-16.99991379283475</v>
      </c>
      <c r="F53" s="1">
        <f t="shared" ref="F53:F68" si="7">ROUND(2*E53,0)/2</f>
        <v>-17</v>
      </c>
      <c r="G53" s="1">
        <f t="shared" ref="G53:G68" si="8">+C53-(C$7+F53*C$8)</f>
        <v>9.8799995612353086E-5</v>
      </c>
      <c r="I53" s="1">
        <f t="shared" si="5"/>
        <v>9.8799995612353086E-5</v>
      </c>
      <c r="O53" s="1">
        <f t="shared" ref="O53:O68" ca="1" si="9">+C$11+C$12*$F53</f>
        <v>-8.8741195799763237E-3</v>
      </c>
      <c r="Q53" s="65">
        <f t="shared" ref="Q53:Q68" si="10">+C53-15018.5</f>
        <v>30181.873</v>
      </c>
      <c r="AB53" s="1">
        <v>7</v>
      </c>
      <c r="AD53" s="1" t="s">
        <v>1312</v>
      </c>
      <c r="AF53" s="1" t="s">
        <v>234</v>
      </c>
    </row>
    <row r="54" spans="1:32" x14ac:dyDescent="0.2">
      <c r="A54" s="64" t="s">
        <v>156</v>
      </c>
      <c r="B54" s="75"/>
      <c r="C54" s="76">
        <v>45216.413999999997</v>
      </c>
      <c r="D54" s="76"/>
      <c r="E54" s="64">
        <f t="shared" si="6"/>
        <v>-3.0034646904909299</v>
      </c>
      <c r="F54" s="1">
        <f t="shared" si="7"/>
        <v>-3</v>
      </c>
      <c r="G54" s="1">
        <f t="shared" si="8"/>
        <v>-3.9708000040263869E-3</v>
      </c>
      <c r="I54" s="1">
        <f t="shared" si="5"/>
        <v>-3.9708000040263869E-3</v>
      </c>
      <c r="O54" s="1">
        <f t="shared" ca="1" si="9"/>
        <v>-8.8379859612039442E-3</v>
      </c>
      <c r="Q54" s="65">
        <f t="shared" si="10"/>
        <v>30197.913999999997</v>
      </c>
      <c r="AB54" s="1">
        <v>12</v>
      </c>
      <c r="AD54" s="1" t="s">
        <v>1300</v>
      </c>
      <c r="AF54" s="1" t="s">
        <v>234</v>
      </c>
    </row>
    <row r="55" spans="1:32" x14ac:dyDescent="0.2">
      <c r="A55" s="64" t="s">
        <v>36</v>
      </c>
      <c r="B55" s="75"/>
      <c r="C55" s="76">
        <v>45219.856200000002</v>
      </c>
      <c r="D55" s="76" t="s">
        <v>54</v>
      </c>
      <c r="E55" s="64">
        <f t="shared" si="6"/>
        <v>0</v>
      </c>
      <c r="F55" s="1">
        <f t="shared" si="7"/>
        <v>0</v>
      </c>
      <c r="G55" s="1">
        <f t="shared" si="8"/>
        <v>0</v>
      </c>
      <c r="H55" s="1">
        <f>+G55</f>
        <v>0</v>
      </c>
      <c r="O55" s="1">
        <f t="shared" ca="1" si="9"/>
        <v>-8.8302430428955775E-3</v>
      </c>
      <c r="Q55" s="65">
        <f t="shared" si="10"/>
        <v>30201.356200000002</v>
      </c>
    </row>
    <row r="56" spans="1:32" x14ac:dyDescent="0.2">
      <c r="A56" s="72" t="s">
        <v>158</v>
      </c>
      <c r="B56" s="74" t="s">
        <v>102</v>
      </c>
      <c r="C56" s="72">
        <v>45219.856200000002</v>
      </c>
      <c r="D56" s="72">
        <v>5.0000000000000001E-4</v>
      </c>
      <c r="E56" s="64">
        <f t="shared" si="6"/>
        <v>0</v>
      </c>
      <c r="F56" s="1">
        <f t="shared" si="7"/>
        <v>0</v>
      </c>
      <c r="G56" s="1">
        <f t="shared" si="8"/>
        <v>0</v>
      </c>
      <c r="K56" s="1">
        <f t="shared" ref="K56:K62" si="11">+G56</f>
        <v>0</v>
      </c>
      <c r="O56" s="1">
        <f t="shared" ca="1" si="9"/>
        <v>-8.8302430428955775E-3</v>
      </c>
      <c r="Q56" s="65">
        <f t="shared" si="10"/>
        <v>30201.356200000002</v>
      </c>
    </row>
    <row r="57" spans="1:32" x14ac:dyDescent="0.2">
      <c r="A57" s="72" t="s">
        <v>161</v>
      </c>
      <c r="B57" s="74" t="s">
        <v>102</v>
      </c>
      <c r="C57" s="72">
        <v>45615.253799999999</v>
      </c>
      <c r="D57" s="72" t="s">
        <v>83</v>
      </c>
      <c r="E57" s="64">
        <f t="shared" si="6"/>
        <v>345.00108369738399</v>
      </c>
      <c r="F57" s="1">
        <f t="shared" si="7"/>
        <v>345</v>
      </c>
      <c r="G57" s="1">
        <f t="shared" si="8"/>
        <v>1.2419999984558672E-3</v>
      </c>
      <c r="K57" s="1">
        <f t="shared" si="11"/>
        <v>1.2419999984558672E-3</v>
      </c>
      <c r="O57" s="1">
        <f t="shared" ca="1" si="9"/>
        <v>-7.9398074374333657E-3</v>
      </c>
      <c r="Q57" s="65">
        <f t="shared" si="10"/>
        <v>30596.753799999999</v>
      </c>
    </row>
    <row r="58" spans="1:32" x14ac:dyDescent="0.2">
      <c r="A58" s="72" t="s">
        <v>161</v>
      </c>
      <c r="B58" s="74" t="s">
        <v>101</v>
      </c>
      <c r="C58" s="72">
        <v>45957.36</v>
      </c>
      <c r="D58" s="72" t="s">
        <v>83</v>
      </c>
      <c r="E58" s="64">
        <f t="shared" si="6"/>
        <v>643.50317308688886</v>
      </c>
      <c r="F58" s="1">
        <f t="shared" si="7"/>
        <v>643.5</v>
      </c>
      <c r="G58" s="1">
        <f t="shared" si="8"/>
        <v>3.63659999857191E-3</v>
      </c>
      <c r="K58" s="1">
        <f t="shared" si="11"/>
        <v>3.63659999857191E-3</v>
      </c>
      <c r="O58" s="1">
        <f t="shared" ca="1" si="9"/>
        <v>-7.1693870657508433E-3</v>
      </c>
      <c r="Q58" s="65">
        <f t="shared" si="10"/>
        <v>30938.86</v>
      </c>
    </row>
    <row r="59" spans="1:32" x14ac:dyDescent="0.2">
      <c r="A59" s="64" t="s">
        <v>162</v>
      </c>
      <c r="B59" s="75"/>
      <c r="C59" s="76">
        <v>46000.335800000001</v>
      </c>
      <c r="D59" s="76"/>
      <c r="E59" s="64">
        <f t="shared" si="6"/>
        <v>681.00137128728829</v>
      </c>
      <c r="F59" s="1">
        <f t="shared" si="7"/>
        <v>681</v>
      </c>
      <c r="G59" s="1">
        <f t="shared" si="8"/>
        <v>1.571599997987505E-3</v>
      </c>
      <c r="K59" s="1">
        <f t="shared" si="11"/>
        <v>1.571599997987505E-3</v>
      </c>
      <c r="O59" s="1">
        <f t="shared" ca="1" si="9"/>
        <v>-7.0726005868962548E-3</v>
      </c>
      <c r="Q59" s="65">
        <f t="shared" si="10"/>
        <v>30981.835800000001</v>
      </c>
    </row>
    <row r="60" spans="1:32" x14ac:dyDescent="0.2">
      <c r="A60" s="64" t="s">
        <v>162</v>
      </c>
      <c r="B60" s="75"/>
      <c r="C60" s="76">
        <v>46298.315499999997</v>
      </c>
      <c r="D60" s="76"/>
      <c r="E60" s="64">
        <f t="shared" si="6"/>
        <v>941.00122819036744</v>
      </c>
      <c r="F60" s="1">
        <f t="shared" si="7"/>
        <v>941</v>
      </c>
      <c r="G60" s="1">
        <f t="shared" si="8"/>
        <v>1.4075999933993444E-3</v>
      </c>
      <c r="K60" s="1">
        <f t="shared" si="11"/>
        <v>1.4075999933993444E-3</v>
      </c>
      <c r="O60" s="1">
        <f t="shared" ca="1" si="9"/>
        <v>-6.4015476668377765E-3</v>
      </c>
      <c r="Q60" s="65">
        <f t="shared" si="10"/>
        <v>31279.815499999997</v>
      </c>
    </row>
    <row r="61" spans="1:32" x14ac:dyDescent="0.2">
      <c r="A61" s="64" t="s">
        <v>162</v>
      </c>
      <c r="B61" s="75"/>
      <c r="C61" s="76">
        <v>46315.506200000003</v>
      </c>
      <c r="D61" s="76"/>
      <c r="E61" s="64">
        <f t="shared" si="6"/>
        <v>956.00083903656105</v>
      </c>
      <c r="F61" s="1">
        <f t="shared" si="7"/>
        <v>956</v>
      </c>
      <c r="G61" s="1">
        <f t="shared" si="8"/>
        <v>9.6160000248346478E-4</v>
      </c>
      <c r="K61" s="1">
        <f t="shared" si="11"/>
        <v>9.6160000248346478E-4</v>
      </c>
      <c r="O61" s="1">
        <f t="shared" ca="1" si="9"/>
        <v>-6.3628330752959414E-3</v>
      </c>
      <c r="Q61" s="65">
        <f t="shared" si="10"/>
        <v>31297.006200000003</v>
      </c>
    </row>
    <row r="62" spans="1:32" x14ac:dyDescent="0.2">
      <c r="A62" s="64" t="s">
        <v>162</v>
      </c>
      <c r="B62" s="75"/>
      <c r="C62" s="76">
        <v>46334.419000000002</v>
      </c>
      <c r="D62" s="76"/>
      <c r="E62" s="64">
        <f t="shared" si="6"/>
        <v>972.50305477017025</v>
      </c>
      <c r="F62" s="1">
        <f t="shared" si="7"/>
        <v>972.5</v>
      </c>
      <c r="G62" s="1">
        <f t="shared" si="8"/>
        <v>3.5009999992325902E-3</v>
      </c>
      <c r="K62" s="1">
        <f t="shared" si="11"/>
        <v>3.5009999992325902E-3</v>
      </c>
      <c r="O62" s="1">
        <f t="shared" ca="1" si="9"/>
        <v>-6.3202470245999221E-3</v>
      </c>
      <c r="Q62" s="65">
        <f t="shared" si="10"/>
        <v>31315.919000000002</v>
      </c>
    </row>
    <row r="63" spans="1:32" x14ac:dyDescent="0.2">
      <c r="A63" s="64" t="s">
        <v>166</v>
      </c>
      <c r="B63" s="75"/>
      <c r="C63" s="76">
        <v>47083.341999999997</v>
      </c>
      <c r="D63" s="76"/>
      <c r="E63" s="64">
        <f t="shared" si="6"/>
        <v>1625.969961513905</v>
      </c>
      <c r="F63" s="1">
        <f t="shared" si="7"/>
        <v>1626</v>
      </c>
      <c r="G63" s="1">
        <f t="shared" si="8"/>
        <v>-3.4426400008669589E-2</v>
      </c>
      <c r="I63" s="1">
        <f t="shared" ref="I63:I68" si="12">+G63</f>
        <v>-3.4426400008669589E-2</v>
      </c>
      <c r="O63" s="1">
        <f t="shared" ca="1" si="9"/>
        <v>-4.6335813197606306E-3</v>
      </c>
      <c r="Q63" s="65">
        <f t="shared" si="10"/>
        <v>32064.841999999997</v>
      </c>
      <c r="AA63" s="1" t="s">
        <v>1587</v>
      </c>
      <c r="AB63" s="1">
        <v>10</v>
      </c>
      <c r="AD63" s="1" t="s">
        <v>1323</v>
      </c>
      <c r="AF63" s="1" t="s">
        <v>234</v>
      </c>
    </row>
    <row r="64" spans="1:32" x14ac:dyDescent="0.2">
      <c r="A64" s="64" t="s">
        <v>166</v>
      </c>
      <c r="B64" s="75"/>
      <c r="C64" s="76">
        <v>47091.38</v>
      </c>
      <c r="D64" s="76"/>
      <c r="E64" s="64">
        <f t="shared" si="6"/>
        <v>1632.9834555532207</v>
      </c>
      <c r="F64" s="1">
        <f t="shared" si="7"/>
        <v>1633</v>
      </c>
      <c r="G64" s="1">
        <f t="shared" si="8"/>
        <v>-1.896120000310475E-2</v>
      </c>
      <c r="I64" s="1">
        <f t="shared" si="12"/>
        <v>-1.896120000310475E-2</v>
      </c>
      <c r="O64" s="1">
        <f t="shared" ca="1" si="9"/>
        <v>-4.6155145103744409E-3</v>
      </c>
      <c r="Q64" s="65">
        <f t="shared" si="10"/>
        <v>32072.879999999997</v>
      </c>
      <c r="AA64" s="1" t="s">
        <v>1587</v>
      </c>
      <c r="AB64" s="1">
        <v>10</v>
      </c>
      <c r="AD64" s="1" t="s">
        <v>1323</v>
      </c>
      <c r="AF64" s="1" t="s">
        <v>234</v>
      </c>
    </row>
    <row r="65" spans="1:32" x14ac:dyDescent="0.2">
      <c r="A65" s="64" t="s">
        <v>167</v>
      </c>
      <c r="B65" s="75"/>
      <c r="C65" s="76">
        <v>47114.277000000002</v>
      </c>
      <c r="D65" s="76"/>
      <c r="E65" s="64">
        <f t="shared" si="6"/>
        <v>1652.9620538386444</v>
      </c>
      <c r="F65" s="1">
        <f t="shared" si="7"/>
        <v>1653</v>
      </c>
      <c r="G65" s="1">
        <f t="shared" si="8"/>
        <v>-4.3489199997566175E-2</v>
      </c>
      <c r="I65" s="1">
        <f t="shared" si="12"/>
        <v>-4.3489199997566175E-2</v>
      </c>
      <c r="O65" s="1">
        <f t="shared" ca="1" si="9"/>
        <v>-4.5638950549853272E-3</v>
      </c>
      <c r="Q65" s="65">
        <f t="shared" si="10"/>
        <v>32095.777000000002</v>
      </c>
      <c r="AA65" s="1" t="s">
        <v>1587</v>
      </c>
      <c r="AB65" s="1">
        <v>8</v>
      </c>
      <c r="AD65" s="1" t="s">
        <v>1323</v>
      </c>
      <c r="AF65" s="1" t="s">
        <v>234</v>
      </c>
    </row>
    <row r="66" spans="1:32" x14ac:dyDescent="0.2">
      <c r="A66" s="64" t="s">
        <v>168</v>
      </c>
      <c r="B66" s="75"/>
      <c r="C66" s="76">
        <v>47412.319000000003</v>
      </c>
      <c r="D66" s="76"/>
      <c r="E66" s="64">
        <f t="shared" si="6"/>
        <v>1913.0162701195147</v>
      </c>
      <c r="F66" s="1">
        <f t="shared" si="7"/>
        <v>1913</v>
      </c>
      <c r="G66" s="1">
        <f t="shared" si="8"/>
        <v>1.864680000289809E-2</v>
      </c>
      <c r="I66" s="1">
        <f t="shared" si="12"/>
        <v>1.864680000289809E-2</v>
      </c>
      <c r="O66" s="1">
        <f t="shared" ca="1" si="9"/>
        <v>-3.892842134926848E-3</v>
      </c>
      <c r="Q66" s="65">
        <f t="shared" si="10"/>
        <v>32393.819000000003</v>
      </c>
      <c r="AA66" s="1" t="s">
        <v>1587</v>
      </c>
      <c r="AB66" s="1">
        <v>5</v>
      </c>
      <c r="AD66" s="1" t="s">
        <v>1300</v>
      </c>
      <c r="AF66" s="1" t="s">
        <v>234</v>
      </c>
    </row>
    <row r="67" spans="1:32" x14ac:dyDescent="0.2">
      <c r="A67" s="64" t="s">
        <v>169</v>
      </c>
      <c r="B67" s="75"/>
      <c r="C67" s="76">
        <v>47483.385000000002</v>
      </c>
      <c r="D67" s="76"/>
      <c r="E67" s="64">
        <f t="shared" si="6"/>
        <v>1975.0243526522315</v>
      </c>
      <c r="F67" s="1">
        <f t="shared" si="7"/>
        <v>1975</v>
      </c>
      <c r="G67" s="1">
        <f t="shared" si="8"/>
        <v>2.7909999997064006E-2</v>
      </c>
      <c r="I67" s="1">
        <f t="shared" si="12"/>
        <v>2.7909999997064006E-2</v>
      </c>
      <c r="O67" s="1">
        <f t="shared" ca="1" si="9"/>
        <v>-3.7328218232205957E-3</v>
      </c>
      <c r="Q67" s="65">
        <f t="shared" si="10"/>
        <v>32464.885000000002</v>
      </c>
      <c r="AA67" s="1" t="s">
        <v>1587</v>
      </c>
      <c r="AB67" s="1">
        <v>11</v>
      </c>
      <c r="AD67" s="1" t="s">
        <v>1588</v>
      </c>
      <c r="AF67" s="1" t="s">
        <v>234</v>
      </c>
    </row>
    <row r="68" spans="1:32" x14ac:dyDescent="0.2">
      <c r="A68" s="64" t="s">
        <v>171</v>
      </c>
      <c r="B68" s="75"/>
      <c r="C68" s="76">
        <v>47859.273000000001</v>
      </c>
      <c r="D68" s="76"/>
      <c r="E68" s="64">
        <f t="shared" si="6"/>
        <v>2303.0024874432443</v>
      </c>
      <c r="F68" s="1">
        <f t="shared" si="7"/>
        <v>2303</v>
      </c>
      <c r="G68" s="1">
        <f t="shared" si="8"/>
        <v>2.8507999959401786E-3</v>
      </c>
      <c r="I68" s="1">
        <f t="shared" si="12"/>
        <v>2.8507999959401786E-3</v>
      </c>
      <c r="O68" s="1">
        <f t="shared" ca="1" si="9"/>
        <v>-2.8862627548391301E-3</v>
      </c>
      <c r="Q68" s="65">
        <f t="shared" si="10"/>
        <v>32840.773000000001</v>
      </c>
      <c r="AA68" s="1" t="s">
        <v>1587</v>
      </c>
      <c r="AB68" s="1">
        <v>6</v>
      </c>
      <c r="AD68" s="1" t="s">
        <v>1300</v>
      </c>
      <c r="AF68" s="1" t="s">
        <v>234</v>
      </c>
    </row>
    <row r="69" spans="1:32" x14ac:dyDescent="0.2">
      <c r="A69" s="64" t="s">
        <v>172</v>
      </c>
      <c r="B69" s="75"/>
      <c r="C69" s="76">
        <v>48088.482000000004</v>
      </c>
      <c r="D69" s="76"/>
      <c r="E69" s="64">
        <f t="shared" ref="E69:E100" si="13">+(C69-C$7)/C$8</f>
        <v>2502.997007878359</v>
      </c>
      <c r="F69" s="1">
        <f t="shared" ref="F69:F100" si="14">ROUND(2*E69,0)/2</f>
        <v>2503</v>
      </c>
      <c r="G69" s="1">
        <f t="shared" ref="G69:G90" si="15">+C69-(C$7+F69*C$8)</f>
        <v>-3.4291999982087873E-3</v>
      </c>
      <c r="J69" s="1">
        <f t="shared" ref="J69:J79" si="16">+G69</f>
        <v>-3.4291999982087873E-3</v>
      </c>
      <c r="O69" s="1">
        <f t="shared" ref="O69:O100" ca="1" si="17">+C$11+C$12*$F69</f>
        <v>-2.370068200947993E-3</v>
      </c>
      <c r="Q69" s="65">
        <f t="shared" ref="Q69:Q100" si="18">+C69-15018.5</f>
        <v>33069.982000000004</v>
      </c>
      <c r="AA69" s="1" t="s">
        <v>1587</v>
      </c>
      <c r="AF69" s="1" t="s">
        <v>1589</v>
      </c>
    </row>
    <row r="70" spans="1:32" x14ac:dyDescent="0.2">
      <c r="A70" s="64" t="s">
        <v>172</v>
      </c>
      <c r="B70" s="75"/>
      <c r="C70" s="76">
        <v>48127.436999999998</v>
      </c>
      <c r="D70" s="76"/>
      <c r="E70" s="64">
        <f t="shared" si="13"/>
        <v>2536.9868884831726</v>
      </c>
      <c r="F70" s="1">
        <f t="shared" si="14"/>
        <v>2537</v>
      </c>
      <c r="G70" s="1">
        <f t="shared" si="15"/>
        <v>-1.502680000703549E-2</v>
      </c>
      <c r="J70" s="1">
        <f t="shared" si="16"/>
        <v>-1.502680000703549E-2</v>
      </c>
      <c r="O70" s="1">
        <f t="shared" ca="1" si="17"/>
        <v>-2.2823151267864997E-3</v>
      </c>
      <c r="Q70" s="65">
        <f t="shared" si="18"/>
        <v>33108.936999999998</v>
      </c>
      <c r="AA70" s="1" t="s">
        <v>1587</v>
      </c>
      <c r="AF70" s="1" t="s">
        <v>1589</v>
      </c>
    </row>
    <row r="71" spans="1:32" x14ac:dyDescent="0.2">
      <c r="A71" s="64" t="s">
        <v>172</v>
      </c>
      <c r="B71" s="75"/>
      <c r="C71" s="76">
        <v>48127.44</v>
      </c>
      <c r="D71" s="76"/>
      <c r="E71" s="64">
        <f t="shared" si="13"/>
        <v>2536.989506109715</v>
      </c>
      <c r="F71" s="1">
        <f t="shared" si="14"/>
        <v>2537</v>
      </c>
      <c r="G71" s="1">
        <f t="shared" si="15"/>
        <v>-1.2026800002786331E-2</v>
      </c>
      <c r="J71" s="1">
        <f t="shared" si="16"/>
        <v>-1.2026800002786331E-2</v>
      </c>
      <c r="O71" s="1">
        <f t="shared" ca="1" si="17"/>
        <v>-2.2823151267864997E-3</v>
      </c>
      <c r="Q71" s="65">
        <f t="shared" si="18"/>
        <v>33108.94</v>
      </c>
      <c r="AA71" s="1" t="s">
        <v>1587</v>
      </c>
      <c r="AF71" s="1" t="s">
        <v>1589</v>
      </c>
    </row>
    <row r="72" spans="1:32" x14ac:dyDescent="0.2">
      <c r="A72" s="64" t="s">
        <v>172</v>
      </c>
      <c r="B72" s="75"/>
      <c r="C72" s="76">
        <v>48127.440999999999</v>
      </c>
      <c r="D72" s="76"/>
      <c r="E72" s="64">
        <f t="shared" si="13"/>
        <v>2536.9903786518917</v>
      </c>
      <c r="F72" s="1">
        <f t="shared" si="14"/>
        <v>2537</v>
      </c>
      <c r="G72" s="1">
        <f t="shared" si="15"/>
        <v>-1.1026800006220583E-2</v>
      </c>
      <c r="J72" s="1">
        <f t="shared" si="16"/>
        <v>-1.1026800006220583E-2</v>
      </c>
      <c r="O72" s="1">
        <f t="shared" ca="1" si="17"/>
        <v>-2.2823151267864997E-3</v>
      </c>
      <c r="Q72" s="65">
        <f t="shared" si="18"/>
        <v>33108.940999999999</v>
      </c>
      <c r="AA72" s="1" t="s">
        <v>1587</v>
      </c>
      <c r="AF72" s="1" t="s">
        <v>1589</v>
      </c>
    </row>
    <row r="73" spans="1:32" x14ac:dyDescent="0.2">
      <c r="A73" s="64" t="s">
        <v>172</v>
      </c>
      <c r="B73" s="75"/>
      <c r="C73" s="76">
        <v>48127.449000000001</v>
      </c>
      <c r="D73" s="76"/>
      <c r="E73" s="64">
        <f t="shared" si="13"/>
        <v>2536.9973589893293</v>
      </c>
      <c r="F73" s="1">
        <f t="shared" si="14"/>
        <v>2537</v>
      </c>
      <c r="G73" s="1">
        <f t="shared" si="15"/>
        <v>-3.0268000045907684E-3</v>
      </c>
      <c r="J73" s="1">
        <f t="shared" si="16"/>
        <v>-3.0268000045907684E-3</v>
      </c>
      <c r="O73" s="1">
        <f t="shared" ca="1" si="17"/>
        <v>-2.2823151267864997E-3</v>
      </c>
      <c r="Q73" s="65">
        <f t="shared" si="18"/>
        <v>33108.949000000001</v>
      </c>
      <c r="AA73" s="1" t="s">
        <v>1587</v>
      </c>
      <c r="AF73" s="1" t="s">
        <v>1589</v>
      </c>
    </row>
    <row r="74" spans="1:32" x14ac:dyDescent="0.2">
      <c r="A74" s="64" t="s">
        <v>172</v>
      </c>
      <c r="B74" s="75"/>
      <c r="C74" s="76">
        <v>48127.45</v>
      </c>
      <c r="D74" s="76"/>
      <c r="E74" s="64">
        <f t="shared" si="13"/>
        <v>2536.998231531506</v>
      </c>
      <c r="F74" s="1">
        <f t="shared" si="14"/>
        <v>2537</v>
      </c>
      <c r="G74" s="1">
        <f t="shared" si="15"/>
        <v>-2.0268000080250204E-3</v>
      </c>
      <c r="J74" s="1">
        <f t="shared" si="16"/>
        <v>-2.0268000080250204E-3</v>
      </c>
      <c r="O74" s="1">
        <f t="shared" ca="1" si="17"/>
        <v>-2.2823151267864997E-3</v>
      </c>
      <c r="Q74" s="65">
        <f t="shared" si="18"/>
        <v>33108.949999999997</v>
      </c>
      <c r="AA74" s="1" t="s">
        <v>1587</v>
      </c>
      <c r="AF74" s="1" t="s">
        <v>1589</v>
      </c>
    </row>
    <row r="75" spans="1:32" x14ac:dyDescent="0.2">
      <c r="A75" s="64" t="s">
        <v>172</v>
      </c>
      <c r="B75" s="75"/>
      <c r="C75" s="76">
        <v>48127.457000000002</v>
      </c>
      <c r="D75" s="76"/>
      <c r="E75" s="64">
        <f t="shared" si="13"/>
        <v>2537.0043393267674</v>
      </c>
      <c r="F75" s="1">
        <f t="shared" si="14"/>
        <v>2537</v>
      </c>
      <c r="G75" s="1">
        <f t="shared" si="15"/>
        <v>4.9731999970390461E-3</v>
      </c>
      <c r="J75" s="1">
        <f t="shared" si="16"/>
        <v>4.9731999970390461E-3</v>
      </c>
      <c r="O75" s="1">
        <f t="shared" ca="1" si="17"/>
        <v>-2.2823151267864997E-3</v>
      </c>
      <c r="Q75" s="65">
        <f t="shared" si="18"/>
        <v>33108.957000000002</v>
      </c>
      <c r="AA75" s="1" t="s">
        <v>1587</v>
      </c>
      <c r="AF75" s="1" t="s">
        <v>1589</v>
      </c>
    </row>
    <row r="76" spans="1:32" x14ac:dyDescent="0.2">
      <c r="A76" s="64" t="s">
        <v>172</v>
      </c>
      <c r="B76" s="75"/>
      <c r="C76" s="76">
        <v>48127.462</v>
      </c>
      <c r="D76" s="76"/>
      <c r="E76" s="64">
        <f t="shared" si="13"/>
        <v>2537.0087020376627</v>
      </c>
      <c r="F76" s="1">
        <f t="shared" si="14"/>
        <v>2537</v>
      </c>
      <c r="G76" s="1">
        <f t="shared" si="15"/>
        <v>9.9731999944197014E-3</v>
      </c>
      <c r="J76" s="1">
        <f t="shared" si="16"/>
        <v>9.9731999944197014E-3</v>
      </c>
      <c r="O76" s="1">
        <f t="shared" ca="1" si="17"/>
        <v>-2.2823151267864997E-3</v>
      </c>
      <c r="Q76" s="65">
        <f t="shared" si="18"/>
        <v>33108.962</v>
      </c>
      <c r="AA76" s="1" t="s">
        <v>1587</v>
      </c>
      <c r="AF76" s="1" t="s">
        <v>1589</v>
      </c>
    </row>
    <row r="77" spans="1:32" x14ac:dyDescent="0.2">
      <c r="A77" s="64" t="s">
        <v>172</v>
      </c>
      <c r="B77" s="75"/>
      <c r="C77" s="76">
        <v>48480.434999999998</v>
      </c>
      <c r="D77" s="76"/>
      <c r="E77" s="64">
        <f t="shared" si="13"/>
        <v>2844.9925327840233</v>
      </c>
      <c r="F77" s="1">
        <f t="shared" si="14"/>
        <v>2845</v>
      </c>
      <c r="G77" s="1">
        <f t="shared" si="15"/>
        <v>-8.5580000013578683E-3</v>
      </c>
      <c r="J77" s="1">
        <f t="shared" si="16"/>
        <v>-8.5580000013578683E-3</v>
      </c>
      <c r="O77" s="1">
        <f t="shared" ca="1" si="17"/>
        <v>-1.4873755137941478E-3</v>
      </c>
      <c r="Q77" s="65">
        <f t="shared" si="18"/>
        <v>33461.934999999998</v>
      </c>
      <c r="AA77" s="1" t="s">
        <v>1587</v>
      </c>
      <c r="AF77" s="1" t="s">
        <v>1589</v>
      </c>
    </row>
    <row r="78" spans="1:32" x14ac:dyDescent="0.2">
      <c r="A78" s="64" t="s">
        <v>172</v>
      </c>
      <c r="B78" s="75"/>
      <c r="C78" s="76">
        <v>48535.421000000002</v>
      </c>
      <c r="D78" s="76"/>
      <c r="E78" s="64">
        <f t="shared" si="13"/>
        <v>2892.9701370693961</v>
      </c>
      <c r="F78" s="1">
        <f t="shared" si="14"/>
        <v>2893</v>
      </c>
      <c r="G78" s="1">
        <f t="shared" si="15"/>
        <v>-3.4225199997308664E-2</v>
      </c>
      <c r="J78" s="1">
        <f t="shared" si="16"/>
        <v>-3.4225199997308664E-2</v>
      </c>
      <c r="O78" s="1">
        <f t="shared" ca="1" si="17"/>
        <v>-1.3634888208602751E-3</v>
      </c>
      <c r="Q78" s="65">
        <f t="shared" si="18"/>
        <v>33516.921000000002</v>
      </c>
      <c r="AA78" s="1" t="s">
        <v>1587</v>
      </c>
      <c r="AF78" s="1" t="s">
        <v>1589</v>
      </c>
    </row>
    <row r="79" spans="1:32" x14ac:dyDescent="0.2">
      <c r="A79" s="64" t="s">
        <v>172</v>
      </c>
      <c r="B79" s="75"/>
      <c r="C79" s="76">
        <v>48535.432999999997</v>
      </c>
      <c r="D79" s="76"/>
      <c r="E79" s="64">
        <f t="shared" si="13"/>
        <v>2892.9806075755464</v>
      </c>
      <c r="F79" s="1">
        <f t="shared" si="14"/>
        <v>2893</v>
      </c>
      <c r="G79" s="1">
        <f t="shared" si="15"/>
        <v>-2.22252000021399E-2</v>
      </c>
      <c r="J79" s="1">
        <f t="shared" si="16"/>
        <v>-2.22252000021399E-2</v>
      </c>
      <c r="O79" s="1">
        <f t="shared" ca="1" si="17"/>
        <v>-1.3634888208602751E-3</v>
      </c>
      <c r="Q79" s="65">
        <f t="shared" si="18"/>
        <v>33516.932999999997</v>
      </c>
      <c r="AA79" s="1" t="s">
        <v>1587</v>
      </c>
      <c r="AF79" s="1" t="s">
        <v>1589</v>
      </c>
    </row>
    <row r="80" spans="1:32" x14ac:dyDescent="0.2">
      <c r="A80" s="64" t="s">
        <v>173</v>
      </c>
      <c r="B80" s="75"/>
      <c r="C80" s="76">
        <v>48620.251400000001</v>
      </c>
      <c r="D80" s="76">
        <v>1E-3</v>
      </c>
      <c r="E80" s="64">
        <f t="shared" si="13"/>
        <v>2966.988239178469</v>
      </c>
      <c r="F80" s="1">
        <f t="shared" si="14"/>
        <v>2967</v>
      </c>
      <c r="G80" s="1">
        <f t="shared" si="15"/>
        <v>-1.3478799999575131E-2</v>
      </c>
      <c r="I80" s="1">
        <f>+G80</f>
        <v>-1.3478799999575131E-2</v>
      </c>
      <c r="O80" s="1">
        <f t="shared" ca="1" si="17"/>
        <v>-1.1724968359205544E-3</v>
      </c>
      <c r="Q80" s="65">
        <f t="shared" si="18"/>
        <v>33601.751400000001</v>
      </c>
      <c r="AA80" s="1" t="s">
        <v>1590</v>
      </c>
      <c r="AB80" s="1">
        <v>20</v>
      </c>
      <c r="AD80" s="1" t="s">
        <v>1591</v>
      </c>
      <c r="AF80" s="1" t="s">
        <v>234</v>
      </c>
    </row>
    <row r="81" spans="1:32" x14ac:dyDescent="0.2">
      <c r="A81" s="64" t="s">
        <v>172</v>
      </c>
      <c r="B81" s="75"/>
      <c r="C81" s="76">
        <v>48833.432000000001</v>
      </c>
      <c r="D81" s="76"/>
      <c r="E81" s="64">
        <f t="shared" si="13"/>
        <v>3152.9973045426973</v>
      </c>
      <c r="F81" s="1">
        <f t="shared" si="14"/>
        <v>3153</v>
      </c>
      <c r="G81" s="1">
        <f t="shared" si="15"/>
        <v>-3.0891999995219521E-3</v>
      </c>
      <c r="J81" s="1">
        <f>+G81</f>
        <v>-3.0891999995219521E-3</v>
      </c>
      <c r="O81" s="1">
        <f t="shared" ca="1" si="17"/>
        <v>-6.9243590080179593E-4</v>
      </c>
      <c r="Q81" s="65">
        <f t="shared" si="18"/>
        <v>33814.932000000001</v>
      </c>
      <c r="AA81" s="1" t="s">
        <v>1587</v>
      </c>
      <c r="AF81" s="1" t="s">
        <v>1589</v>
      </c>
    </row>
    <row r="82" spans="1:32" x14ac:dyDescent="0.2">
      <c r="A82" s="64" t="s">
        <v>174</v>
      </c>
      <c r="B82" s="75"/>
      <c r="C82" s="76">
        <v>48841.45</v>
      </c>
      <c r="D82" s="76">
        <v>5.0000000000000001E-3</v>
      </c>
      <c r="E82" s="64">
        <f t="shared" si="13"/>
        <v>3159.9933477384184</v>
      </c>
      <c r="F82" s="1">
        <f t="shared" si="14"/>
        <v>3160</v>
      </c>
      <c r="G82" s="1">
        <f t="shared" si="15"/>
        <v>-7.6240000053076074E-3</v>
      </c>
      <c r="I82" s="1">
        <f>+G82</f>
        <v>-7.6240000053076074E-3</v>
      </c>
      <c r="O82" s="1">
        <f t="shared" ca="1" si="17"/>
        <v>-6.7436909141560704E-4</v>
      </c>
      <c r="Q82" s="65">
        <f t="shared" si="18"/>
        <v>33822.949999999997</v>
      </c>
      <c r="AA82" s="1" t="s">
        <v>1587</v>
      </c>
      <c r="AB82" s="1">
        <v>7</v>
      </c>
      <c r="AD82" s="1" t="s">
        <v>1300</v>
      </c>
      <c r="AF82" s="1" t="s">
        <v>234</v>
      </c>
    </row>
    <row r="83" spans="1:32" x14ac:dyDescent="0.2">
      <c r="A83" s="64" t="s">
        <v>174</v>
      </c>
      <c r="B83" s="75"/>
      <c r="C83" s="76">
        <v>48872.394</v>
      </c>
      <c r="D83" s="76">
        <v>4.0000000000000001E-3</v>
      </c>
      <c r="E83" s="64">
        <f t="shared" si="13"/>
        <v>3186.9932929427723</v>
      </c>
      <c r="F83" s="1">
        <f t="shared" si="14"/>
        <v>3187</v>
      </c>
      <c r="G83" s="1">
        <f t="shared" si="15"/>
        <v>-7.6868000032845885E-3</v>
      </c>
      <c r="I83" s="1">
        <f>+G83</f>
        <v>-7.6868000032845885E-3</v>
      </c>
      <c r="O83" s="1">
        <f t="shared" ca="1" si="17"/>
        <v>-6.0468282664030357E-4</v>
      </c>
      <c r="Q83" s="65">
        <f t="shared" si="18"/>
        <v>33853.894</v>
      </c>
      <c r="AA83" s="1" t="s">
        <v>1587</v>
      </c>
      <c r="AB83" s="1">
        <v>10</v>
      </c>
      <c r="AD83" s="1" t="s">
        <v>1300</v>
      </c>
      <c r="AF83" s="1" t="s">
        <v>234</v>
      </c>
    </row>
    <row r="84" spans="1:32" x14ac:dyDescent="0.2">
      <c r="A84" s="64" t="s">
        <v>174</v>
      </c>
      <c r="B84" s="75"/>
      <c r="C84" s="76">
        <v>48934.273999999998</v>
      </c>
      <c r="D84" s="76">
        <v>6.0000000000000001E-3</v>
      </c>
      <c r="E84" s="64">
        <f t="shared" si="13"/>
        <v>3240.9862030140357</v>
      </c>
      <c r="F84" s="1">
        <f t="shared" si="14"/>
        <v>3241</v>
      </c>
      <c r="G84" s="1">
        <f t="shared" si="15"/>
        <v>-1.5812400008144323E-2</v>
      </c>
      <c r="I84" s="1">
        <f>+G84</f>
        <v>-1.5812400008144323E-2</v>
      </c>
      <c r="O84" s="1">
        <f t="shared" ca="1" si="17"/>
        <v>-4.6531029708969662E-4</v>
      </c>
      <c r="Q84" s="65">
        <f t="shared" si="18"/>
        <v>33915.773999999998</v>
      </c>
      <c r="AA84" s="1" t="s">
        <v>1587</v>
      </c>
      <c r="AB84" s="1">
        <v>7</v>
      </c>
      <c r="AD84" s="1" t="s">
        <v>1300</v>
      </c>
      <c r="AF84" s="1" t="s">
        <v>234</v>
      </c>
    </row>
    <row r="85" spans="1:32" x14ac:dyDescent="0.2">
      <c r="A85" s="64" t="s">
        <v>172</v>
      </c>
      <c r="B85" s="75"/>
      <c r="C85" s="76">
        <v>49218.498</v>
      </c>
      <c r="D85" s="76"/>
      <c r="E85" s="64">
        <f t="shared" si="13"/>
        <v>3488.983631457726</v>
      </c>
      <c r="F85" s="1">
        <f t="shared" si="14"/>
        <v>3489</v>
      </c>
      <c r="G85" s="1">
        <f t="shared" si="15"/>
        <v>-1.8759600003249943E-2</v>
      </c>
      <c r="J85" s="1">
        <f>+G85</f>
        <v>-1.8759600003249943E-2</v>
      </c>
      <c r="O85" s="1">
        <f t="shared" ca="1" si="17"/>
        <v>1.7477094973531414E-4</v>
      </c>
      <c r="Q85" s="65">
        <f t="shared" si="18"/>
        <v>34199.998</v>
      </c>
      <c r="AA85" s="1" t="s">
        <v>1587</v>
      </c>
      <c r="AF85" s="1" t="s">
        <v>1589</v>
      </c>
    </row>
    <row r="86" spans="1:32" x14ac:dyDescent="0.2">
      <c r="A86" s="64" t="s">
        <v>172</v>
      </c>
      <c r="B86" s="75"/>
      <c r="C86" s="76">
        <v>49218.504999999997</v>
      </c>
      <c r="D86" s="76"/>
      <c r="E86" s="64">
        <f t="shared" si="13"/>
        <v>3488.9897392529811</v>
      </c>
      <c r="F86" s="1">
        <f t="shared" si="14"/>
        <v>3489</v>
      </c>
      <c r="G86" s="1">
        <f t="shared" si="15"/>
        <v>-1.1759600005461834E-2</v>
      </c>
      <c r="J86" s="1">
        <f>+G86</f>
        <v>-1.1759600005461834E-2</v>
      </c>
      <c r="O86" s="1">
        <f t="shared" ca="1" si="17"/>
        <v>1.7477094973531414E-4</v>
      </c>
      <c r="Q86" s="65">
        <f t="shared" si="18"/>
        <v>34200.004999999997</v>
      </c>
      <c r="AA86" s="1" t="s">
        <v>1587</v>
      </c>
      <c r="AF86" s="1" t="s">
        <v>1589</v>
      </c>
    </row>
    <row r="87" spans="1:32" x14ac:dyDescent="0.2">
      <c r="A87" s="64" t="s">
        <v>172</v>
      </c>
      <c r="B87" s="75"/>
      <c r="C87" s="76">
        <v>49218.512000000002</v>
      </c>
      <c r="D87" s="76"/>
      <c r="E87" s="64">
        <f t="shared" si="13"/>
        <v>3488.995847048242</v>
      </c>
      <c r="F87" s="1">
        <f t="shared" si="14"/>
        <v>3489</v>
      </c>
      <c r="G87" s="1">
        <f t="shared" si="15"/>
        <v>-4.7596000003977679E-3</v>
      </c>
      <c r="J87" s="1">
        <f>+G87</f>
        <v>-4.7596000003977679E-3</v>
      </c>
      <c r="O87" s="1">
        <f t="shared" ca="1" si="17"/>
        <v>1.7477094973531414E-4</v>
      </c>
      <c r="Q87" s="65">
        <f t="shared" si="18"/>
        <v>34200.012000000002</v>
      </c>
      <c r="AA87" s="1" t="s">
        <v>1587</v>
      </c>
      <c r="AF87" s="1" t="s">
        <v>1589</v>
      </c>
    </row>
    <row r="88" spans="1:32" x14ac:dyDescent="0.2">
      <c r="A88" s="64" t="s">
        <v>172</v>
      </c>
      <c r="B88" s="75"/>
      <c r="C88" s="76">
        <v>49555.461000000003</v>
      </c>
      <c r="D88" s="76"/>
      <c r="E88" s="64">
        <f t="shared" si="13"/>
        <v>3782.9980619093112</v>
      </c>
      <c r="F88" s="1">
        <f t="shared" si="14"/>
        <v>3783</v>
      </c>
      <c r="G88" s="1">
        <f t="shared" si="15"/>
        <v>-2.2211999967112206E-3</v>
      </c>
      <c r="J88" s="1">
        <f>+G88</f>
        <v>-2.2211999967112206E-3</v>
      </c>
      <c r="O88" s="1">
        <f t="shared" ca="1" si="17"/>
        <v>9.3357694395528566E-4</v>
      </c>
      <c r="Q88" s="65">
        <f t="shared" si="18"/>
        <v>34536.961000000003</v>
      </c>
      <c r="AA88" s="1" t="s">
        <v>1587</v>
      </c>
      <c r="AF88" s="1" t="s">
        <v>1589</v>
      </c>
    </row>
    <row r="89" spans="1:32" x14ac:dyDescent="0.2">
      <c r="A89" s="64" t="s">
        <v>172</v>
      </c>
      <c r="B89" s="75"/>
      <c r="C89" s="76">
        <v>49555.470999999998</v>
      </c>
      <c r="D89" s="76"/>
      <c r="E89" s="64">
        <f t="shared" si="13"/>
        <v>3783.0067873311023</v>
      </c>
      <c r="F89" s="1">
        <f t="shared" si="14"/>
        <v>3783</v>
      </c>
      <c r="G89" s="1">
        <f t="shared" si="15"/>
        <v>7.7787999980500899E-3</v>
      </c>
      <c r="J89" s="1">
        <f>+G89</f>
        <v>7.7787999980500899E-3</v>
      </c>
      <c r="O89" s="1">
        <f t="shared" ca="1" si="17"/>
        <v>9.3357694395528566E-4</v>
      </c>
      <c r="Q89" s="65">
        <f t="shared" si="18"/>
        <v>34536.970999999998</v>
      </c>
      <c r="AA89" s="1" t="s">
        <v>1587</v>
      </c>
      <c r="AF89" s="1" t="s">
        <v>1589</v>
      </c>
    </row>
    <row r="90" spans="1:32" x14ac:dyDescent="0.2">
      <c r="A90" s="64" t="s">
        <v>175</v>
      </c>
      <c r="B90" s="75"/>
      <c r="C90" s="76">
        <v>49571.491000000002</v>
      </c>
      <c r="D90" s="76"/>
      <c r="E90" s="64">
        <f t="shared" si="13"/>
        <v>3796.9849130476809</v>
      </c>
      <c r="F90" s="1">
        <f t="shared" si="14"/>
        <v>3797</v>
      </c>
      <c r="G90" s="1">
        <f t="shared" si="15"/>
        <v>-1.7290800002228934E-2</v>
      </c>
      <c r="N90" s="1">
        <f>+G90</f>
        <v>-1.7290800002228934E-2</v>
      </c>
      <c r="O90" s="1">
        <f t="shared" ca="1" si="17"/>
        <v>9.6971056272766518E-4</v>
      </c>
      <c r="Q90" s="65">
        <f t="shared" si="18"/>
        <v>34552.991000000002</v>
      </c>
      <c r="AA90" s="1" t="s">
        <v>1587</v>
      </c>
      <c r="AF90" s="1" t="s">
        <v>1589</v>
      </c>
    </row>
    <row r="91" spans="1:32" x14ac:dyDescent="0.2">
      <c r="A91" s="76" t="s">
        <v>176</v>
      </c>
      <c r="B91" s="75"/>
      <c r="C91" s="76">
        <v>49618.497000000003</v>
      </c>
      <c r="D91" s="76" t="s">
        <v>82</v>
      </c>
      <c r="E91" s="64">
        <f t="shared" si="13"/>
        <v>3837.9996307401502</v>
      </c>
      <c r="F91" s="1">
        <f t="shared" si="14"/>
        <v>3838</v>
      </c>
      <c r="L91" s="38">
        <v>-4.2319999920437112E-4</v>
      </c>
      <c r="O91" s="1">
        <f t="shared" ca="1" si="17"/>
        <v>1.0755304462753482E-3</v>
      </c>
      <c r="Q91" s="65">
        <f t="shared" si="18"/>
        <v>34599.997000000003</v>
      </c>
    </row>
    <row r="92" spans="1:32" x14ac:dyDescent="0.2">
      <c r="A92" s="76" t="s">
        <v>176</v>
      </c>
      <c r="B92" s="75"/>
      <c r="C92" s="76">
        <v>49625.368999999999</v>
      </c>
      <c r="D92" s="76" t="s">
        <v>82</v>
      </c>
      <c r="E92" s="64">
        <f t="shared" si="13"/>
        <v>3843.9957405980931</v>
      </c>
      <c r="F92" s="1">
        <f t="shared" si="14"/>
        <v>3844</v>
      </c>
      <c r="L92" s="38">
        <v>-4.881600005319342E-3</v>
      </c>
      <c r="O92" s="1">
        <f t="shared" ca="1" si="17"/>
        <v>1.0910162828920832E-3</v>
      </c>
      <c r="Q92" s="65">
        <f t="shared" si="18"/>
        <v>34606.868999999999</v>
      </c>
    </row>
    <row r="93" spans="1:32" x14ac:dyDescent="0.2">
      <c r="A93" s="76" t="s">
        <v>176</v>
      </c>
      <c r="B93" s="75"/>
      <c r="C93" s="76">
        <v>49679.23</v>
      </c>
      <c r="D93" s="76" t="s">
        <v>82</v>
      </c>
      <c r="E93" s="64">
        <f t="shared" si="13"/>
        <v>3890.9917349314592</v>
      </c>
      <c r="F93" s="1">
        <f t="shared" si="14"/>
        <v>3891</v>
      </c>
      <c r="L93" s="38">
        <v>-9.4724000009591691E-3</v>
      </c>
      <c r="O93" s="1">
        <f t="shared" ca="1" si="17"/>
        <v>1.2123220030564996E-3</v>
      </c>
      <c r="Q93" s="65">
        <f t="shared" si="18"/>
        <v>34660.730000000003</v>
      </c>
    </row>
    <row r="94" spans="1:32" x14ac:dyDescent="0.2">
      <c r="A94" s="76" t="s">
        <v>176</v>
      </c>
      <c r="B94" s="75"/>
      <c r="C94" s="76">
        <v>49932.514000000003</v>
      </c>
      <c r="D94" s="76" t="s">
        <v>82</v>
      </c>
      <c r="E94" s="64">
        <f t="shared" si="13"/>
        <v>4111.9927083395141</v>
      </c>
      <c r="F94" s="1">
        <f t="shared" si="14"/>
        <v>4112</v>
      </c>
      <c r="L94" s="38">
        <v>-8.3567999972729012E-3</v>
      </c>
      <c r="O94" s="1">
        <f t="shared" ca="1" si="17"/>
        <v>1.7827169851062068E-3</v>
      </c>
      <c r="Q94" s="65">
        <f t="shared" si="18"/>
        <v>34914.014000000003</v>
      </c>
    </row>
    <row r="95" spans="1:32" x14ac:dyDescent="0.2">
      <c r="A95" s="76" t="s">
        <v>176</v>
      </c>
      <c r="B95" s="75"/>
      <c r="C95" s="76">
        <v>49978.356</v>
      </c>
      <c r="D95" s="76" t="s">
        <v>82</v>
      </c>
      <c r="E95" s="64">
        <f t="shared" si="13"/>
        <v>4151.9917869349702</v>
      </c>
      <c r="F95" s="1">
        <f t="shared" si="14"/>
        <v>4152</v>
      </c>
      <c r="L95" s="38">
        <v>-9.412800005520694E-3</v>
      </c>
      <c r="O95" s="1">
        <f t="shared" ca="1" si="17"/>
        <v>1.8859558958844343E-3</v>
      </c>
      <c r="Q95" s="65">
        <f t="shared" si="18"/>
        <v>34959.856</v>
      </c>
    </row>
    <row r="96" spans="1:32" x14ac:dyDescent="0.2">
      <c r="A96" s="64" t="s">
        <v>178</v>
      </c>
      <c r="B96" s="75"/>
      <c r="C96" s="76">
        <v>49978.36</v>
      </c>
      <c r="D96" s="76"/>
      <c r="E96" s="64">
        <f t="shared" si="13"/>
        <v>4151.9952771036887</v>
      </c>
      <c r="F96" s="1">
        <f t="shared" si="14"/>
        <v>4152</v>
      </c>
      <c r="G96" s="1">
        <f>+C96-(C$7+F96*C$8)</f>
        <v>-5.4128000047057867E-3</v>
      </c>
      <c r="N96" s="1">
        <f>+G96</f>
        <v>-5.4128000047057867E-3</v>
      </c>
      <c r="O96" s="1">
        <f t="shared" ca="1" si="17"/>
        <v>1.8859558958844343E-3</v>
      </c>
      <c r="Q96" s="65">
        <f t="shared" si="18"/>
        <v>34959.86</v>
      </c>
      <c r="AA96" s="1" t="s">
        <v>1587</v>
      </c>
      <c r="AF96" s="1" t="s">
        <v>1589</v>
      </c>
    </row>
    <row r="97" spans="1:32" x14ac:dyDescent="0.2">
      <c r="A97" s="76" t="s">
        <v>176</v>
      </c>
      <c r="B97" s="75"/>
      <c r="C97" s="76">
        <v>50017.328999999998</v>
      </c>
      <c r="D97" s="76" t="s">
        <v>82</v>
      </c>
      <c r="E97" s="64">
        <f t="shared" si="13"/>
        <v>4185.9973732990184</v>
      </c>
      <c r="F97" s="1">
        <f t="shared" si="14"/>
        <v>4186</v>
      </c>
      <c r="L97" s="38">
        <v>-3.0104000034043565E-3</v>
      </c>
      <c r="O97" s="1">
        <f t="shared" ca="1" si="17"/>
        <v>1.9737089700459284E-3</v>
      </c>
      <c r="Q97" s="65">
        <f t="shared" si="18"/>
        <v>34998.828999999998</v>
      </c>
    </row>
    <row r="98" spans="1:32" x14ac:dyDescent="0.2">
      <c r="A98" s="64" t="s">
        <v>179</v>
      </c>
      <c r="B98" s="75"/>
      <c r="C98" s="76">
        <v>50700.392999999996</v>
      </c>
      <c r="D98" s="76"/>
      <c r="E98" s="64">
        <f t="shared" si="13"/>
        <v>4781.9995246390154</v>
      </c>
      <c r="F98" s="1">
        <f t="shared" si="14"/>
        <v>4782</v>
      </c>
      <c r="G98" s="1">
        <f t="shared" ref="G98:G115" si="19">+C98-(C$7+F98*C$8)</f>
        <v>-5.4480000835610554E-4</v>
      </c>
      <c r="N98" s="1">
        <f>+G98</f>
        <v>-5.4480000835610554E-4</v>
      </c>
      <c r="O98" s="1">
        <f t="shared" ca="1" si="17"/>
        <v>3.5119687406415176E-3</v>
      </c>
      <c r="Q98" s="65">
        <f t="shared" si="18"/>
        <v>35681.892999999996</v>
      </c>
      <c r="AA98" s="1" t="s">
        <v>1587</v>
      </c>
      <c r="AF98" s="1" t="s">
        <v>1589</v>
      </c>
    </row>
    <row r="99" spans="1:32" x14ac:dyDescent="0.2">
      <c r="A99" s="64" t="s">
        <v>179</v>
      </c>
      <c r="B99" s="75"/>
      <c r="C99" s="76">
        <v>50716.413</v>
      </c>
      <c r="D99" s="76"/>
      <c r="E99" s="64">
        <f t="shared" si="13"/>
        <v>4795.9776503555941</v>
      </c>
      <c r="F99" s="1">
        <f t="shared" si="14"/>
        <v>4796</v>
      </c>
      <c r="G99" s="1">
        <f t="shared" si="19"/>
        <v>-2.5614400001359172E-2</v>
      </c>
      <c r="N99" s="1">
        <f>+G99</f>
        <v>-2.5614400001359172E-2</v>
      </c>
      <c r="O99" s="1">
        <f t="shared" ca="1" si="17"/>
        <v>3.5481023594138971E-3</v>
      </c>
      <c r="Q99" s="65">
        <f t="shared" si="18"/>
        <v>35697.913</v>
      </c>
      <c r="AA99" s="1" t="s">
        <v>1587</v>
      </c>
      <c r="AF99" s="1" t="s">
        <v>1589</v>
      </c>
    </row>
    <row r="100" spans="1:32" x14ac:dyDescent="0.2">
      <c r="A100" s="64" t="s">
        <v>180</v>
      </c>
      <c r="B100" s="75"/>
      <c r="C100" s="76">
        <v>50716.441800000001</v>
      </c>
      <c r="D100" s="76">
        <v>2.9999999999999997E-4</v>
      </c>
      <c r="E100" s="64">
        <f t="shared" si="13"/>
        <v>4796.0027795703654</v>
      </c>
      <c r="F100" s="1">
        <f t="shared" si="14"/>
        <v>4796</v>
      </c>
      <c r="G100" s="1">
        <f t="shared" si="19"/>
        <v>3.185599998687394E-3</v>
      </c>
      <c r="K100" s="1">
        <f>+G100</f>
        <v>3.185599998687394E-3</v>
      </c>
      <c r="O100" s="1">
        <f t="shared" ca="1" si="17"/>
        <v>3.5481023594138971E-3</v>
      </c>
      <c r="Q100" s="65">
        <f t="shared" si="18"/>
        <v>35697.941800000001</v>
      </c>
      <c r="AA100" s="1" t="s">
        <v>186</v>
      </c>
      <c r="AD100" s="1" t="s">
        <v>1592</v>
      </c>
      <c r="AF100" s="1" t="s">
        <v>1589</v>
      </c>
    </row>
    <row r="101" spans="1:32" x14ac:dyDescent="0.2">
      <c r="A101" s="64" t="s">
        <v>181</v>
      </c>
      <c r="B101" s="75" t="s">
        <v>102</v>
      </c>
      <c r="C101" s="77">
        <v>50716.441800000001</v>
      </c>
      <c r="D101" s="77">
        <v>2.9999999999999997E-4</v>
      </c>
      <c r="E101" s="64">
        <f t="shared" ref="E101:E123" si="20">+(C101-C$7)/C$8</f>
        <v>4796.0027795703654</v>
      </c>
      <c r="F101" s="1">
        <f t="shared" ref="F101:F123" si="21">ROUND(2*E101,0)/2</f>
        <v>4796</v>
      </c>
      <c r="G101" s="1">
        <f t="shared" si="19"/>
        <v>3.185599998687394E-3</v>
      </c>
      <c r="K101" s="1">
        <f>+G101</f>
        <v>3.185599998687394E-3</v>
      </c>
      <c r="O101" s="1">
        <f t="shared" ref="O101:O123" ca="1" si="22">+C$11+C$12*$F101</f>
        <v>3.5481023594138971E-3</v>
      </c>
      <c r="Q101" s="65">
        <f t="shared" ref="Q101:Q123" si="23">+C101-15018.5</f>
        <v>35697.941800000001</v>
      </c>
    </row>
    <row r="102" spans="1:32" x14ac:dyDescent="0.2">
      <c r="A102" s="64" t="s">
        <v>183</v>
      </c>
      <c r="B102" s="75" t="s">
        <v>102</v>
      </c>
      <c r="C102" s="76">
        <v>51077.457999999999</v>
      </c>
      <c r="D102" s="76">
        <v>8.0000000000000004E-4</v>
      </c>
      <c r="E102" s="64">
        <f t="shared" si="20"/>
        <v>5111.004641575375</v>
      </c>
      <c r="F102" s="1">
        <f t="shared" si="21"/>
        <v>5111</v>
      </c>
      <c r="G102" s="1">
        <f t="shared" si="19"/>
        <v>5.3195999935269356E-3</v>
      </c>
      <c r="K102" s="1">
        <f>+G102</f>
        <v>5.3195999935269356E-3</v>
      </c>
      <c r="O102" s="1">
        <f t="shared" ca="1" si="22"/>
        <v>4.3611087817924388E-3</v>
      </c>
      <c r="Q102" s="65">
        <f t="shared" si="23"/>
        <v>36058.957999999999</v>
      </c>
    </row>
    <row r="103" spans="1:32" x14ac:dyDescent="0.2">
      <c r="A103" s="64" t="s">
        <v>187</v>
      </c>
      <c r="B103" s="75" t="s">
        <v>102</v>
      </c>
      <c r="C103" s="76">
        <v>51469.417999999998</v>
      </c>
      <c r="D103" s="76">
        <v>2E-3</v>
      </c>
      <c r="E103" s="64">
        <f t="shared" si="20"/>
        <v>5453.0062742763002</v>
      </c>
      <c r="F103" s="1">
        <f t="shared" si="21"/>
        <v>5453</v>
      </c>
      <c r="G103" s="1">
        <f t="shared" si="19"/>
        <v>7.1907999954419211E-3</v>
      </c>
      <c r="K103" s="1">
        <f>+G103</f>
        <v>7.1907999954419211E-3</v>
      </c>
      <c r="O103" s="1">
        <f t="shared" ca="1" si="22"/>
        <v>5.2438014689462839E-3</v>
      </c>
      <c r="Q103" s="65">
        <f t="shared" si="23"/>
        <v>36450.917999999998</v>
      </c>
    </row>
    <row r="104" spans="1:32" x14ac:dyDescent="0.2">
      <c r="A104" s="78" t="s">
        <v>197</v>
      </c>
      <c r="B104" s="67" t="s">
        <v>102</v>
      </c>
      <c r="C104" s="68">
        <v>52270.526100000003</v>
      </c>
      <c r="D104" s="68">
        <v>2.0000000000000001E-4</v>
      </c>
      <c r="E104" s="64">
        <f t="shared" si="20"/>
        <v>6152.0068819146791</v>
      </c>
      <c r="F104" s="1">
        <f t="shared" si="21"/>
        <v>6152</v>
      </c>
      <c r="G104" s="1">
        <f t="shared" si="19"/>
        <v>7.8872000012779608E-3</v>
      </c>
      <c r="N104" s="1">
        <f>+G104</f>
        <v>7.8872000012779608E-3</v>
      </c>
      <c r="O104" s="1">
        <f t="shared" ca="1" si="22"/>
        <v>7.0479014347958092E-3</v>
      </c>
      <c r="Q104" s="65">
        <f t="shared" si="23"/>
        <v>37252.026100000003</v>
      </c>
    </row>
    <row r="105" spans="1:32" x14ac:dyDescent="0.2">
      <c r="A105" s="78" t="s">
        <v>189</v>
      </c>
      <c r="B105" s="67" t="s">
        <v>102</v>
      </c>
      <c r="C105" s="68">
        <v>52270.526100000003</v>
      </c>
      <c r="D105" s="68">
        <v>2.0000000000000001E-4</v>
      </c>
      <c r="E105" s="64">
        <f t="shared" si="20"/>
        <v>6152.0068819146791</v>
      </c>
      <c r="F105" s="1">
        <f t="shared" si="21"/>
        <v>6152</v>
      </c>
      <c r="G105" s="1">
        <f t="shared" si="19"/>
        <v>7.8872000012779608E-3</v>
      </c>
      <c r="N105" s="1">
        <f>+G105</f>
        <v>7.8872000012779608E-3</v>
      </c>
      <c r="O105" s="1">
        <f t="shared" ca="1" si="22"/>
        <v>7.0479014347958092E-3</v>
      </c>
      <c r="Q105" s="65">
        <f t="shared" si="23"/>
        <v>37252.026100000003</v>
      </c>
    </row>
    <row r="106" spans="1:32" x14ac:dyDescent="0.2">
      <c r="A106" s="72" t="s">
        <v>190</v>
      </c>
      <c r="B106" s="79"/>
      <c r="C106" s="72">
        <v>52276.263099999996</v>
      </c>
      <c r="D106" s="72">
        <v>2E-3</v>
      </c>
      <c r="E106" s="64">
        <f t="shared" si="20"/>
        <v>6157.0126563988179</v>
      </c>
      <c r="F106" s="1">
        <f t="shared" si="21"/>
        <v>6157</v>
      </c>
      <c r="G106" s="1">
        <f t="shared" si="19"/>
        <v>1.450519999343669E-2</v>
      </c>
      <c r="K106" s="1">
        <f t="shared" ref="K106:K112" si="24">+G106</f>
        <v>1.450519999343669E-2</v>
      </c>
      <c r="O106" s="1">
        <f t="shared" ca="1" si="22"/>
        <v>7.0608062986430853E-3</v>
      </c>
      <c r="Q106" s="65">
        <f t="shared" si="23"/>
        <v>37257.763099999996</v>
      </c>
    </row>
    <row r="107" spans="1:32" x14ac:dyDescent="0.2">
      <c r="A107" s="64" t="s">
        <v>191</v>
      </c>
      <c r="B107" s="75" t="s">
        <v>102</v>
      </c>
      <c r="C107" s="76">
        <v>52512.348599999998</v>
      </c>
      <c r="D107" s="76">
        <v>8.0000000000000004E-4</v>
      </c>
      <c r="E107" s="64">
        <f t="shared" si="20"/>
        <v>6363.0072131316856</v>
      </c>
      <c r="F107" s="1">
        <f t="shared" si="21"/>
        <v>6363</v>
      </c>
      <c r="G107" s="1">
        <f t="shared" si="19"/>
        <v>8.2667999959085137E-3</v>
      </c>
      <c r="K107" s="1">
        <f t="shared" si="24"/>
        <v>8.2667999959085137E-3</v>
      </c>
      <c r="O107" s="1">
        <f t="shared" ca="1" si="22"/>
        <v>7.5924866891509575E-3</v>
      </c>
      <c r="Q107" s="65">
        <f t="shared" si="23"/>
        <v>37493.848599999998</v>
      </c>
    </row>
    <row r="108" spans="1:32" x14ac:dyDescent="0.2">
      <c r="A108" s="64" t="s">
        <v>193</v>
      </c>
      <c r="B108" s="75" t="s">
        <v>102</v>
      </c>
      <c r="C108" s="76">
        <v>52811.476199999997</v>
      </c>
      <c r="D108" s="76">
        <v>2.9999999999999997E-4</v>
      </c>
      <c r="E108" s="64">
        <f t="shared" si="20"/>
        <v>6624.0086612026862</v>
      </c>
      <c r="F108" s="1">
        <f t="shared" si="21"/>
        <v>6624</v>
      </c>
      <c r="G108" s="1">
        <f t="shared" si="19"/>
        <v>9.9263999945833348E-3</v>
      </c>
      <c r="K108" s="1">
        <f t="shared" si="24"/>
        <v>9.9263999945833348E-3</v>
      </c>
      <c r="O108" s="1">
        <f t="shared" ca="1" si="22"/>
        <v>8.266120581978894E-3</v>
      </c>
      <c r="Q108" s="65">
        <f t="shared" si="23"/>
        <v>37792.976199999997</v>
      </c>
    </row>
    <row r="109" spans="1:32" x14ac:dyDescent="0.2">
      <c r="A109" s="69" t="s">
        <v>194</v>
      </c>
      <c r="B109" s="80" t="s">
        <v>102</v>
      </c>
      <c r="C109" s="77">
        <v>52842.4231</v>
      </c>
      <c r="D109" s="77">
        <v>1.1000000000000001E-3</v>
      </c>
      <c r="E109" s="64">
        <f t="shared" si="20"/>
        <v>6651.0111367793606</v>
      </c>
      <c r="F109" s="1">
        <f t="shared" si="21"/>
        <v>6651</v>
      </c>
      <c r="G109" s="1">
        <f t="shared" si="19"/>
        <v>1.2763599996105768E-2</v>
      </c>
      <c r="K109" s="1">
        <f t="shared" si="24"/>
        <v>1.2763599996105768E-2</v>
      </c>
      <c r="O109" s="1">
        <f t="shared" ca="1" si="22"/>
        <v>8.3358068467541957E-3</v>
      </c>
      <c r="Q109" s="65">
        <f t="shared" si="23"/>
        <v>37823.9231</v>
      </c>
    </row>
    <row r="110" spans="1:32" x14ac:dyDescent="0.2">
      <c r="A110" s="69" t="s">
        <v>195</v>
      </c>
      <c r="B110" s="81"/>
      <c r="C110" s="76">
        <v>52850.444900000002</v>
      </c>
      <c r="D110" s="76">
        <v>2.0000000000000001E-4</v>
      </c>
      <c r="E110" s="64">
        <f t="shared" si="20"/>
        <v>6658.0104956353689</v>
      </c>
      <c r="F110" s="1">
        <f t="shared" si="21"/>
        <v>6658</v>
      </c>
      <c r="G110" s="1">
        <f t="shared" si="19"/>
        <v>1.2028800003463402E-2</v>
      </c>
      <c r="K110" s="1">
        <f t="shared" si="24"/>
        <v>1.2028800003463402E-2</v>
      </c>
      <c r="O110" s="1">
        <f t="shared" ca="1" si="22"/>
        <v>8.3538736561403863E-3</v>
      </c>
      <c r="Q110" s="65">
        <f t="shared" si="23"/>
        <v>37831.944900000002</v>
      </c>
    </row>
    <row r="111" spans="1:32" x14ac:dyDescent="0.2">
      <c r="A111" s="64" t="s">
        <v>193</v>
      </c>
      <c r="B111" s="75" t="s">
        <v>102</v>
      </c>
      <c r="C111" s="76">
        <v>52904.310700000002</v>
      </c>
      <c r="D111" s="76">
        <v>2.0000000000000001E-4</v>
      </c>
      <c r="E111" s="64">
        <f t="shared" si="20"/>
        <v>6705.0106781711929</v>
      </c>
      <c r="F111" s="1">
        <f t="shared" si="21"/>
        <v>6705</v>
      </c>
      <c r="G111" s="1">
        <f t="shared" si="19"/>
        <v>1.223799999570474E-2</v>
      </c>
      <c r="K111" s="1">
        <f t="shared" si="24"/>
        <v>1.223799999570474E-2</v>
      </c>
      <c r="O111" s="1">
        <f t="shared" ca="1" si="22"/>
        <v>8.4751793763048026E-3</v>
      </c>
      <c r="Q111" s="65">
        <f t="shared" si="23"/>
        <v>37885.810700000002</v>
      </c>
    </row>
    <row r="112" spans="1:32" x14ac:dyDescent="0.2">
      <c r="A112" s="69" t="s">
        <v>195</v>
      </c>
      <c r="B112" s="81"/>
      <c r="C112" s="76">
        <v>52928.378700000001</v>
      </c>
      <c r="D112" s="76">
        <v>1.6999999999999999E-3</v>
      </c>
      <c r="E112" s="64">
        <f t="shared" si="20"/>
        <v>6726.0110233488786</v>
      </c>
      <c r="F112" s="1">
        <f t="shared" si="21"/>
        <v>6726</v>
      </c>
      <c r="G112" s="1">
        <f t="shared" si="19"/>
        <v>1.2633599995751865E-2</v>
      </c>
      <c r="K112" s="1">
        <f t="shared" si="24"/>
        <v>1.2633599995751865E-2</v>
      </c>
      <c r="O112" s="1">
        <f t="shared" ca="1" si="22"/>
        <v>8.5293798044633745E-3</v>
      </c>
      <c r="Q112" s="65">
        <f t="shared" si="23"/>
        <v>37909.878700000001</v>
      </c>
    </row>
    <row r="113" spans="1:17" x14ac:dyDescent="0.2">
      <c r="A113" s="82" t="s">
        <v>197</v>
      </c>
      <c r="B113" s="75" t="s">
        <v>102</v>
      </c>
      <c r="C113" s="76">
        <v>52976.513599999998</v>
      </c>
      <c r="D113" s="76">
        <v>5.0000000000000001E-4</v>
      </c>
      <c r="E113" s="64">
        <f t="shared" si="20"/>
        <v>6768.0107539078508</v>
      </c>
      <c r="F113" s="1">
        <f t="shared" si="21"/>
        <v>6768</v>
      </c>
      <c r="G113" s="1">
        <f t="shared" si="19"/>
        <v>1.2324799994530622E-2</v>
      </c>
      <c r="N113" s="1">
        <f>+G113</f>
        <v>1.2324799994530622E-2</v>
      </c>
      <c r="O113" s="1">
        <f t="shared" ca="1" si="22"/>
        <v>8.6377806607805113E-3</v>
      </c>
      <c r="Q113" s="65">
        <f t="shared" si="23"/>
        <v>37958.013599999998</v>
      </c>
    </row>
    <row r="114" spans="1:17" x14ac:dyDescent="0.2">
      <c r="A114" s="78" t="s">
        <v>189</v>
      </c>
      <c r="B114" s="67" t="s">
        <v>102</v>
      </c>
      <c r="C114" s="68">
        <v>52976.513599999998</v>
      </c>
      <c r="D114" s="68">
        <v>5.0000000000000001E-4</v>
      </c>
      <c r="E114" s="64">
        <f t="shared" si="20"/>
        <v>6768.0107539078508</v>
      </c>
      <c r="F114" s="1">
        <f t="shared" si="21"/>
        <v>6768</v>
      </c>
      <c r="G114" s="1">
        <f t="shared" si="19"/>
        <v>1.2324799994530622E-2</v>
      </c>
      <c r="N114" s="1">
        <f>+G114</f>
        <v>1.2324799994530622E-2</v>
      </c>
      <c r="O114" s="1">
        <f t="shared" ca="1" si="22"/>
        <v>8.6377806607805113E-3</v>
      </c>
      <c r="Q114" s="65">
        <f t="shared" si="23"/>
        <v>37958.013599999998</v>
      </c>
    </row>
    <row r="115" spans="1:17" x14ac:dyDescent="0.2">
      <c r="A115" s="82" t="s">
        <v>198</v>
      </c>
      <c r="B115" s="75" t="s">
        <v>102</v>
      </c>
      <c r="C115" s="76">
        <v>53260.741300000002</v>
      </c>
      <c r="D115" s="76">
        <v>6.9999999999999999E-4</v>
      </c>
      <c r="E115" s="64">
        <f t="shared" si="20"/>
        <v>7016.0114107576064</v>
      </c>
      <c r="F115" s="1">
        <f t="shared" si="21"/>
        <v>7016</v>
      </c>
      <c r="G115" s="1">
        <f t="shared" si="19"/>
        <v>1.3077600000542589E-2</v>
      </c>
      <c r="K115" s="1">
        <f>+G115</f>
        <v>1.3077600000542589E-2</v>
      </c>
      <c r="O115" s="1">
        <f t="shared" ca="1" si="22"/>
        <v>9.2778619076055203E-3</v>
      </c>
      <c r="Q115" s="65">
        <f t="shared" si="23"/>
        <v>38242.241300000002</v>
      </c>
    </row>
    <row r="116" spans="1:17" x14ac:dyDescent="0.2">
      <c r="A116" s="76" t="s">
        <v>201</v>
      </c>
      <c r="B116" s="75" t="s">
        <v>102</v>
      </c>
      <c r="C116" s="76">
        <v>53611.428390000001</v>
      </c>
      <c r="D116" s="76" t="s">
        <v>82</v>
      </c>
      <c r="E116" s="64">
        <f t="shared" si="20"/>
        <v>7322.0006886102865</v>
      </c>
      <c r="F116" s="1">
        <f t="shared" si="21"/>
        <v>7322</v>
      </c>
      <c r="L116" s="38">
        <v>7.8919999941717833E-4</v>
      </c>
      <c r="O116" s="1">
        <f t="shared" ca="1" si="22"/>
        <v>1.0067639575058962E-2</v>
      </c>
      <c r="Q116" s="65">
        <f t="shared" si="23"/>
        <v>38592.928390000001</v>
      </c>
    </row>
    <row r="117" spans="1:17" x14ac:dyDescent="0.2">
      <c r="A117" s="76" t="s">
        <v>201</v>
      </c>
      <c r="B117" s="75" t="s">
        <v>102</v>
      </c>
      <c r="C117" s="76">
        <v>53611.432549999998</v>
      </c>
      <c r="D117" s="76" t="s">
        <v>82</v>
      </c>
      <c r="E117" s="64">
        <f t="shared" si="20"/>
        <v>7322.0043183857506</v>
      </c>
      <c r="F117" s="1">
        <f t="shared" si="21"/>
        <v>7322</v>
      </c>
      <c r="L117" s="38">
        <v>4.9491999961901456E-3</v>
      </c>
      <c r="O117" s="1">
        <f t="shared" ca="1" si="22"/>
        <v>1.0067639575058962E-2</v>
      </c>
      <c r="Q117" s="65">
        <f t="shared" si="23"/>
        <v>38592.932549999998</v>
      </c>
    </row>
    <row r="118" spans="1:17" x14ac:dyDescent="0.2">
      <c r="A118" s="76" t="s">
        <v>201</v>
      </c>
      <c r="B118" s="75" t="s">
        <v>102</v>
      </c>
      <c r="C118" s="76">
        <v>53611.4395</v>
      </c>
      <c r="D118" s="76" t="s">
        <v>82</v>
      </c>
      <c r="E118" s="64">
        <f t="shared" si="20"/>
        <v>7322.0103825539009</v>
      </c>
      <c r="F118" s="1">
        <f t="shared" si="21"/>
        <v>7322</v>
      </c>
      <c r="L118" s="38">
        <v>1.189919999887934E-2</v>
      </c>
      <c r="O118" s="1">
        <f t="shared" ca="1" si="22"/>
        <v>1.0067639575058962E-2</v>
      </c>
      <c r="Q118" s="65">
        <f t="shared" si="23"/>
        <v>38592.9395</v>
      </c>
    </row>
    <row r="119" spans="1:17" x14ac:dyDescent="0.2">
      <c r="A119" s="82" t="s">
        <v>204</v>
      </c>
      <c r="B119" s="81"/>
      <c r="C119" s="76">
        <v>53657.281300000002</v>
      </c>
      <c r="D119" s="76">
        <v>1E-4</v>
      </c>
      <c r="E119" s="64">
        <f t="shared" si="20"/>
        <v>7362.009286640925</v>
      </c>
      <c r="F119" s="1">
        <f t="shared" si="21"/>
        <v>7362</v>
      </c>
      <c r="G119" s="1">
        <f t="shared" ref="G119:G136" si="25">+C119-(C$7+F119*C$8)</f>
        <v>1.0643200002959929E-2</v>
      </c>
      <c r="K119" s="1">
        <f>+G119</f>
        <v>1.0643200002959929E-2</v>
      </c>
      <c r="O119" s="1">
        <f t="shared" ca="1" si="22"/>
        <v>1.0170878485837191E-2</v>
      </c>
      <c r="Q119" s="65">
        <f t="shared" si="23"/>
        <v>38638.781300000002</v>
      </c>
    </row>
    <row r="120" spans="1:17" x14ac:dyDescent="0.2">
      <c r="A120" s="76" t="s">
        <v>209</v>
      </c>
      <c r="B120" s="75" t="s">
        <v>102</v>
      </c>
      <c r="C120" s="76">
        <v>53972.431839999997</v>
      </c>
      <c r="D120" s="76">
        <v>6.0000000000000001E-3</v>
      </c>
      <c r="E120" s="64">
        <f t="shared" si="20"/>
        <v>7636.9914257025048</v>
      </c>
      <c r="F120" s="1">
        <f t="shared" si="21"/>
        <v>7637</v>
      </c>
      <c r="G120" s="1">
        <f t="shared" si="25"/>
        <v>-9.8268000074313022E-3</v>
      </c>
      <c r="L120" s="1">
        <f>+G120</f>
        <v>-9.8268000074313022E-3</v>
      </c>
      <c r="O120" s="1">
        <f t="shared" ca="1" si="22"/>
        <v>1.0880645997437502E-2</v>
      </c>
      <c r="Q120" s="65">
        <f t="shared" si="23"/>
        <v>38953.931839999997</v>
      </c>
    </row>
    <row r="121" spans="1:17" x14ac:dyDescent="0.2">
      <c r="A121" s="76" t="s">
        <v>209</v>
      </c>
      <c r="B121" s="75" t="s">
        <v>102</v>
      </c>
      <c r="C121" s="76">
        <v>53972.436040000001</v>
      </c>
      <c r="D121" s="76">
        <v>6.0000000000000001E-3</v>
      </c>
      <c r="E121" s="64">
        <f t="shared" si="20"/>
        <v>7636.9950903796616</v>
      </c>
      <c r="F121" s="1">
        <f t="shared" si="21"/>
        <v>7637</v>
      </c>
      <c r="G121" s="1">
        <f t="shared" si="25"/>
        <v>-5.6268000043928623E-3</v>
      </c>
      <c r="L121" s="1">
        <f>+G121</f>
        <v>-5.6268000043928623E-3</v>
      </c>
      <c r="O121" s="1">
        <f t="shared" ca="1" si="22"/>
        <v>1.0880645997437502E-2</v>
      </c>
      <c r="Q121" s="65">
        <f t="shared" si="23"/>
        <v>38953.936040000001</v>
      </c>
    </row>
    <row r="122" spans="1:17" x14ac:dyDescent="0.2">
      <c r="A122" s="76" t="s">
        <v>201</v>
      </c>
      <c r="B122" s="75" t="s">
        <v>102</v>
      </c>
      <c r="C122" s="76">
        <v>54018.305959999998</v>
      </c>
      <c r="D122" s="76">
        <v>5.0000000000000001E-4</v>
      </c>
      <c r="E122" s="64">
        <f t="shared" si="20"/>
        <v>7677.0185303527714</v>
      </c>
      <c r="F122" s="1">
        <f t="shared" si="21"/>
        <v>7677</v>
      </c>
      <c r="G122" s="1">
        <f t="shared" si="25"/>
        <v>2.1237199995084666E-2</v>
      </c>
      <c r="L122" s="1">
        <f>+G122</f>
        <v>2.1237199995084666E-2</v>
      </c>
      <c r="O122" s="1">
        <f t="shared" ca="1" si="22"/>
        <v>1.0983884908215731E-2</v>
      </c>
      <c r="Q122" s="65">
        <f t="shared" si="23"/>
        <v>38999.805959999998</v>
      </c>
    </row>
    <row r="123" spans="1:17" x14ac:dyDescent="0.2">
      <c r="A123" s="76" t="s">
        <v>201</v>
      </c>
      <c r="B123" s="75" t="s">
        <v>102</v>
      </c>
      <c r="C123" s="76">
        <v>54019.452969999998</v>
      </c>
      <c r="D123" s="76" t="s">
        <v>210</v>
      </c>
      <c r="E123" s="64">
        <f t="shared" si="20"/>
        <v>7678.0193449581511</v>
      </c>
      <c r="F123" s="1">
        <f t="shared" si="21"/>
        <v>7678</v>
      </c>
      <c r="G123" s="1">
        <f t="shared" si="25"/>
        <v>2.2170799995365087E-2</v>
      </c>
      <c r="L123" s="1">
        <f>+G123</f>
        <v>2.2170799995365087E-2</v>
      </c>
      <c r="O123" s="1">
        <f t="shared" ca="1" si="22"/>
        <v>1.0986465880985188E-2</v>
      </c>
      <c r="Q123" s="65">
        <f t="shared" si="23"/>
        <v>39000.952969999998</v>
      </c>
    </row>
    <row r="124" spans="1:17" x14ac:dyDescent="0.2">
      <c r="A124" s="72" t="s">
        <v>212</v>
      </c>
      <c r="B124" s="74" t="s">
        <v>102</v>
      </c>
      <c r="C124" s="72">
        <v>54379.322399999997</v>
      </c>
      <c r="D124" s="72">
        <v>1E-3</v>
      </c>
      <c r="E124" s="64">
        <f t="shared" ref="E124:E136" si="26">+(C124-C$7)/C$8</f>
        <v>7992.0206017679056</v>
      </c>
      <c r="F124" s="1">
        <f t="shared" ref="F124:F136" si="27">ROUND(2*E124,0)/2</f>
        <v>7992</v>
      </c>
      <c r="G124" s="1">
        <f t="shared" si="25"/>
        <v>2.3611199991137255E-2</v>
      </c>
      <c r="K124" s="1">
        <f>+G124</f>
        <v>2.3611199991137255E-2</v>
      </c>
      <c r="O124" s="1">
        <f t="shared" ref="O124:O136" ca="1" si="28">+C$11+C$12*$F124</f>
        <v>1.1796891330594271E-2</v>
      </c>
      <c r="Q124" s="65">
        <f t="shared" ref="Q124:Q136" si="29">+C124-15018.5</f>
        <v>39360.822399999997</v>
      </c>
    </row>
    <row r="125" spans="1:17" x14ac:dyDescent="0.2">
      <c r="A125" s="76" t="s">
        <v>209</v>
      </c>
      <c r="B125" s="75" t="s">
        <v>102</v>
      </c>
      <c r="C125" s="76">
        <v>54410.267379999998</v>
      </c>
      <c r="D125" s="76">
        <v>2.0000000000000001E-4</v>
      </c>
      <c r="E125" s="64">
        <f t="shared" si="26"/>
        <v>8019.0214020635922</v>
      </c>
      <c r="F125" s="1">
        <f t="shared" si="27"/>
        <v>8019</v>
      </c>
      <c r="G125" s="1">
        <f t="shared" si="25"/>
        <v>2.4528399990231264E-2</v>
      </c>
      <c r="L125" s="1">
        <f>+G125</f>
        <v>2.4528399990231264E-2</v>
      </c>
      <c r="O125" s="1">
        <f t="shared" ca="1" si="28"/>
        <v>1.1866577595369576E-2</v>
      </c>
      <c r="Q125" s="65">
        <f t="shared" si="29"/>
        <v>39391.767379999998</v>
      </c>
    </row>
    <row r="126" spans="1:17" x14ac:dyDescent="0.2">
      <c r="A126" s="77" t="s">
        <v>213</v>
      </c>
      <c r="B126" s="80" t="s">
        <v>102</v>
      </c>
      <c r="C126" s="77">
        <v>54686.472000000002</v>
      </c>
      <c r="D126" s="77">
        <v>2.0000000000000001E-4</v>
      </c>
      <c r="E126" s="64">
        <f t="shared" si="26"/>
        <v>8260.0215832033518</v>
      </c>
      <c r="F126" s="1">
        <f t="shared" si="27"/>
        <v>8260</v>
      </c>
      <c r="G126" s="1">
        <f t="shared" si="25"/>
        <v>2.4735999999393243E-2</v>
      </c>
      <c r="L126" s="1">
        <f>+G126</f>
        <v>2.4735999999393243E-2</v>
      </c>
      <c r="O126" s="1">
        <f t="shared" ca="1" si="28"/>
        <v>1.2488592032808398E-2</v>
      </c>
      <c r="Q126" s="65">
        <f t="shared" si="29"/>
        <v>39667.972000000002</v>
      </c>
    </row>
    <row r="127" spans="1:17" x14ac:dyDescent="0.2">
      <c r="A127" s="72" t="s">
        <v>215</v>
      </c>
      <c r="B127" s="74" t="s">
        <v>102</v>
      </c>
      <c r="C127" s="72">
        <v>55070.405700000003</v>
      </c>
      <c r="D127" s="72">
        <v>1E-4</v>
      </c>
      <c r="E127" s="64">
        <f t="shared" si="26"/>
        <v>8595.0199306084651</v>
      </c>
      <c r="F127" s="1">
        <f t="shared" si="27"/>
        <v>8595</v>
      </c>
      <c r="G127" s="1">
        <f t="shared" si="25"/>
        <v>2.2841999998490792E-2</v>
      </c>
      <c r="K127" s="1">
        <f>+G127</f>
        <v>2.2841999998490792E-2</v>
      </c>
      <c r="O127" s="1">
        <f t="shared" ca="1" si="28"/>
        <v>1.3353217910576053E-2</v>
      </c>
      <c r="Q127" s="65">
        <f t="shared" si="29"/>
        <v>40051.905700000003</v>
      </c>
    </row>
    <row r="128" spans="1:17" x14ac:dyDescent="0.2">
      <c r="A128" s="82" t="s">
        <v>217</v>
      </c>
      <c r="B128" s="75" t="s">
        <v>101</v>
      </c>
      <c r="C128" s="76">
        <v>55436.577499999999</v>
      </c>
      <c r="D128" s="76">
        <v>5.0000000000000001E-4</v>
      </c>
      <c r="E128" s="64">
        <f t="shared" si="26"/>
        <v>8914.5202710744215</v>
      </c>
      <c r="F128" s="1">
        <f t="shared" si="27"/>
        <v>8914.5</v>
      </c>
      <c r="G128" s="1">
        <f t="shared" si="25"/>
        <v>2.3232199993799441E-2</v>
      </c>
      <c r="K128" s="1">
        <f>+G128</f>
        <v>2.3232199993799441E-2</v>
      </c>
      <c r="O128" s="1">
        <f t="shared" ca="1" si="28"/>
        <v>1.4177838710417143E-2</v>
      </c>
      <c r="Q128" s="65">
        <f t="shared" si="29"/>
        <v>40418.077499999999</v>
      </c>
    </row>
    <row r="129" spans="1:17" x14ac:dyDescent="0.2">
      <c r="A129" s="82" t="s">
        <v>217</v>
      </c>
      <c r="B129" s="75" t="s">
        <v>102</v>
      </c>
      <c r="C129" s="76">
        <v>55439.439200000001</v>
      </c>
      <c r="D129" s="76">
        <v>4.0000000000000002E-4</v>
      </c>
      <c r="E129" s="64">
        <f t="shared" si="26"/>
        <v>8917.0172250296728</v>
      </c>
      <c r="F129" s="1">
        <f t="shared" si="27"/>
        <v>8917</v>
      </c>
      <c r="G129" s="1">
        <f t="shared" si="25"/>
        <v>1.9741199997952208E-2</v>
      </c>
      <c r="K129" s="1">
        <f>+G129</f>
        <v>1.9741199997952208E-2</v>
      </c>
      <c r="O129" s="1">
        <f t="shared" ca="1" si="28"/>
        <v>1.4184291142340783E-2</v>
      </c>
      <c r="Q129" s="65">
        <f t="shared" si="29"/>
        <v>40420.939200000001</v>
      </c>
    </row>
    <row r="130" spans="1:17" x14ac:dyDescent="0.2">
      <c r="A130" s="82" t="s">
        <v>217</v>
      </c>
      <c r="B130" s="75" t="s">
        <v>101</v>
      </c>
      <c r="C130" s="76">
        <v>55442.296799999996</v>
      </c>
      <c r="D130" s="76">
        <v>8.0000000000000004E-4</v>
      </c>
      <c r="E130" s="64">
        <f t="shared" si="26"/>
        <v>8919.510601561984</v>
      </c>
      <c r="F130" s="1">
        <f t="shared" si="27"/>
        <v>8919.5</v>
      </c>
      <c r="G130" s="1">
        <f t="shared" si="25"/>
        <v>1.2150199996540323E-2</v>
      </c>
      <c r="K130" s="1">
        <f>+G130</f>
        <v>1.2150199996540323E-2</v>
      </c>
      <c r="O130" s="1">
        <f t="shared" ca="1" si="28"/>
        <v>1.4190743574264423E-2</v>
      </c>
      <c r="Q130" s="65">
        <f t="shared" si="29"/>
        <v>40423.796799999996</v>
      </c>
    </row>
    <row r="131" spans="1:17" x14ac:dyDescent="0.2">
      <c r="A131" s="82" t="s">
        <v>217</v>
      </c>
      <c r="B131" s="75" t="s">
        <v>102</v>
      </c>
      <c r="C131" s="76">
        <v>55447.461600000002</v>
      </c>
      <c r="D131" s="76">
        <v>1E-4</v>
      </c>
      <c r="E131" s="64">
        <f t="shared" si="26"/>
        <v>8924.0171074109894</v>
      </c>
      <c r="F131" s="1">
        <f t="shared" si="27"/>
        <v>8924</v>
      </c>
      <c r="G131" s="1">
        <f t="shared" si="25"/>
        <v>1.9606399997428525E-2</v>
      </c>
      <c r="K131" s="1">
        <f>+G131</f>
        <v>1.9606399997428525E-2</v>
      </c>
      <c r="O131" s="1">
        <f t="shared" ca="1" si="28"/>
        <v>1.4202357951726974E-2</v>
      </c>
      <c r="Q131" s="65">
        <f t="shared" si="29"/>
        <v>40428.961600000002</v>
      </c>
    </row>
    <row r="132" spans="1:17" x14ac:dyDescent="0.2">
      <c r="A132" s="82" t="s">
        <v>220</v>
      </c>
      <c r="B132" s="75" t="s">
        <v>102</v>
      </c>
      <c r="C132" s="76">
        <v>55893.280769999998</v>
      </c>
      <c r="D132" s="76">
        <v>1E-4</v>
      </c>
      <c r="E132" s="64">
        <f t="shared" si="26"/>
        <v>9313.013137693084</v>
      </c>
      <c r="F132" s="1">
        <f t="shared" si="27"/>
        <v>9313</v>
      </c>
      <c r="G132" s="1">
        <f t="shared" si="25"/>
        <v>1.505679999536369E-2</v>
      </c>
      <c r="L132" s="1">
        <f>+G132</f>
        <v>1.505679999536369E-2</v>
      </c>
      <c r="O132" s="1">
        <f t="shared" ca="1" si="28"/>
        <v>1.5206356359045235E-2</v>
      </c>
      <c r="Q132" s="65">
        <f t="shared" si="29"/>
        <v>40874.780769999998</v>
      </c>
    </row>
    <row r="133" spans="1:17" x14ac:dyDescent="0.2">
      <c r="A133" s="83" t="s">
        <v>222</v>
      </c>
      <c r="B133" s="75"/>
      <c r="C133" s="76">
        <v>56509.866900000001</v>
      </c>
      <c r="D133" s="76">
        <v>6.9999999999999999E-4</v>
      </c>
      <c r="E133" s="64">
        <f t="shared" si="26"/>
        <v>9851.0105434506786</v>
      </c>
      <c r="F133" s="1">
        <f t="shared" si="27"/>
        <v>9851</v>
      </c>
      <c r="G133" s="1">
        <f t="shared" si="25"/>
        <v>1.2083599998732097E-2</v>
      </c>
      <c r="M133" s="1">
        <f>+G133</f>
        <v>1.2083599998732097E-2</v>
      </c>
      <c r="O133" s="1">
        <f t="shared" ca="1" si="28"/>
        <v>1.6594919709012394E-2</v>
      </c>
      <c r="Q133" s="65">
        <f t="shared" si="29"/>
        <v>41491.366900000001</v>
      </c>
    </row>
    <row r="134" spans="1:17" x14ac:dyDescent="0.2">
      <c r="A134" s="127" t="s">
        <v>222</v>
      </c>
      <c r="B134" s="128" t="s">
        <v>102</v>
      </c>
      <c r="C134" s="127">
        <v>56509.866900000001</v>
      </c>
      <c r="D134" s="127">
        <v>6.9999999999999999E-4</v>
      </c>
      <c r="E134" s="64">
        <f t="shared" si="26"/>
        <v>9851.0105434506786</v>
      </c>
      <c r="F134" s="1">
        <f t="shared" si="27"/>
        <v>9851</v>
      </c>
      <c r="G134" s="1">
        <f t="shared" si="25"/>
        <v>1.2083599998732097E-2</v>
      </c>
      <c r="K134" s="1">
        <f>+G134</f>
        <v>1.2083599998732097E-2</v>
      </c>
      <c r="O134" s="1">
        <f t="shared" ca="1" si="28"/>
        <v>1.6594919709012394E-2</v>
      </c>
      <c r="Q134" s="65">
        <f t="shared" si="29"/>
        <v>41491.366900000001</v>
      </c>
    </row>
    <row r="135" spans="1:17" x14ac:dyDescent="0.2">
      <c r="A135" s="129" t="s">
        <v>223</v>
      </c>
      <c r="B135" s="105" t="s">
        <v>102</v>
      </c>
      <c r="C135" s="127">
        <v>56592.383399999999</v>
      </c>
      <c r="D135" s="104">
        <v>6.9999999999999999E-4</v>
      </c>
      <c r="E135" s="64">
        <f t="shared" si="26"/>
        <v>9923.0096702104638</v>
      </c>
      <c r="F135" s="1">
        <f t="shared" si="27"/>
        <v>9923</v>
      </c>
      <c r="G135" s="1">
        <f t="shared" si="25"/>
        <v>1.1082799996074755E-2</v>
      </c>
      <c r="K135" s="1">
        <f>+G135</f>
        <v>1.1082799996074755E-2</v>
      </c>
      <c r="O135" s="1">
        <f t="shared" ca="1" si="28"/>
        <v>1.6780749748413204E-2</v>
      </c>
      <c r="Q135" s="65">
        <f t="shared" si="29"/>
        <v>41573.883399999999</v>
      </c>
    </row>
    <row r="136" spans="1:17" x14ac:dyDescent="0.2">
      <c r="A136" s="130" t="s">
        <v>225</v>
      </c>
      <c r="B136" s="128" t="s">
        <v>102</v>
      </c>
      <c r="C136" s="127">
        <v>56906.411899999999</v>
      </c>
      <c r="D136" s="127">
        <v>4.0000000000000002E-4</v>
      </c>
      <c r="E136" s="64">
        <f t="shared" si="26"/>
        <v>10197.012782044894</v>
      </c>
      <c r="F136" s="1">
        <f t="shared" si="27"/>
        <v>10197</v>
      </c>
      <c r="G136" s="1">
        <f t="shared" si="25"/>
        <v>1.4649199998530094E-2</v>
      </c>
      <c r="K136" s="1">
        <f>+G136</f>
        <v>1.4649199998530094E-2</v>
      </c>
      <c r="O136" s="1">
        <f t="shared" ca="1" si="28"/>
        <v>1.7487936287244061E-2</v>
      </c>
      <c r="Q136" s="65">
        <f t="shared" si="29"/>
        <v>41887.911899999999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Active 1</vt:lpstr>
      <vt:lpstr>Graphs 1</vt:lpstr>
      <vt:lpstr>Active 2</vt:lpstr>
      <vt:lpstr>Graphs 2</vt:lpstr>
      <vt:lpstr>BAV</vt:lpstr>
      <vt:lpstr>O-C Gateway</vt:lpstr>
      <vt:lpstr>A (old)</vt:lpstr>
      <vt:lpstr>'Active 1'!solver_adj</vt:lpstr>
      <vt:lpstr>'Active 2'!solver_adj</vt:lpstr>
      <vt:lpstr>'Active 1'!solver_opt</vt:lpstr>
      <vt:lpstr>'Active 2'!solver_opt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2023-01-21T04:23:54Z</dcterms:created>
  <dcterms:modified xsi:type="dcterms:W3CDTF">2024-03-01T06:06:23Z</dcterms:modified>
</cp:coreProperties>
</file>