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401B934-0EBB-49AC-B01D-F15AEA9F6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" i="1" l="1"/>
  <c r="F84" i="1" s="1"/>
  <c r="G84" i="1" s="1"/>
  <c r="K84" i="1" s="1"/>
  <c r="Q84" i="1"/>
  <c r="Q82" i="1"/>
  <c r="Q83" i="1"/>
  <c r="Q81" i="1"/>
  <c r="Q43" i="1"/>
  <c r="Q85" i="1"/>
  <c r="D9" i="1"/>
  <c r="C9" i="1"/>
  <c r="Q80" i="1"/>
  <c r="Q78" i="1"/>
  <c r="Q79" i="1"/>
  <c r="Q72" i="1"/>
  <c r="Q76" i="1"/>
  <c r="Q74" i="1"/>
  <c r="Q73" i="1"/>
  <c r="Q77" i="1"/>
  <c r="Q71" i="1"/>
  <c r="Q55" i="1"/>
  <c r="Q54" i="1"/>
  <c r="Q53" i="1"/>
  <c r="Q52" i="1"/>
  <c r="Q51" i="1"/>
  <c r="Q50" i="1"/>
  <c r="Q49" i="1"/>
  <c r="Q48" i="1"/>
  <c r="Q47" i="1"/>
  <c r="Q46" i="1"/>
  <c r="Q45" i="1"/>
  <c r="Q44" i="1"/>
  <c r="Q67" i="1"/>
  <c r="Q66" i="1"/>
  <c r="Q62" i="1"/>
  <c r="Q42" i="1"/>
  <c r="Q40" i="1"/>
  <c r="Q37" i="1"/>
  <c r="Q36" i="1"/>
  <c r="Q35" i="1"/>
  <c r="Q34" i="1"/>
  <c r="Q32" i="1"/>
  <c r="Q31" i="1"/>
  <c r="Q30" i="1"/>
  <c r="Q29" i="1"/>
  <c r="Q28" i="1"/>
  <c r="Q26" i="1"/>
  <c r="Q24" i="1"/>
  <c r="Q23" i="1"/>
  <c r="Q22" i="1"/>
  <c r="Q21" i="1"/>
  <c r="G26" i="2"/>
  <c r="C26" i="2"/>
  <c r="G25" i="2"/>
  <c r="C25" i="2"/>
  <c r="G24" i="2"/>
  <c r="C24" i="2"/>
  <c r="G45" i="2"/>
  <c r="C45" i="2"/>
  <c r="G44" i="2"/>
  <c r="C44" i="2"/>
  <c r="G23" i="2"/>
  <c r="C23" i="2"/>
  <c r="G22" i="2"/>
  <c r="C22" i="2"/>
  <c r="G21" i="2"/>
  <c r="C21" i="2"/>
  <c r="G43" i="2"/>
  <c r="C43" i="2"/>
  <c r="G20" i="2"/>
  <c r="C20" i="2"/>
  <c r="G19" i="2"/>
  <c r="C19" i="2"/>
  <c r="G18" i="2"/>
  <c r="C18" i="2"/>
  <c r="G17" i="2"/>
  <c r="C17" i="2"/>
  <c r="G42" i="2"/>
  <c r="C42" i="2"/>
  <c r="G16" i="2"/>
  <c r="C16" i="2"/>
  <c r="G41" i="2"/>
  <c r="C41" i="2"/>
  <c r="G15" i="2"/>
  <c r="C15" i="2"/>
  <c r="G14" i="2"/>
  <c r="C14" i="2"/>
  <c r="G40" i="2"/>
  <c r="C40" i="2"/>
  <c r="G39" i="2"/>
  <c r="C39" i="2"/>
  <c r="G38" i="2"/>
  <c r="C38" i="2"/>
  <c r="G37" i="2"/>
  <c r="C37" i="2"/>
  <c r="G13" i="2"/>
  <c r="C13" i="2"/>
  <c r="G36" i="2"/>
  <c r="C36" i="2"/>
  <c r="G35" i="2"/>
  <c r="C35" i="2"/>
  <c r="G34" i="2"/>
  <c r="C34" i="2"/>
  <c r="G33" i="2"/>
  <c r="C33" i="2"/>
  <c r="G32" i="2"/>
  <c r="C32" i="2"/>
  <c r="G12" i="2"/>
  <c r="C12" i="2"/>
  <c r="G31" i="2"/>
  <c r="C31" i="2"/>
  <c r="G11" i="2"/>
  <c r="C11" i="2"/>
  <c r="G30" i="2"/>
  <c r="C30" i="2"/>
  <c r="G29" i="2"/>
  <c r="C29" i="2"/>
  <c r="G28" i="2"/>
  <c r="C28" i="2"/>
  <c r="G27" i="2"/>
  <c r="C27" i="2"/>
  <c r="H26" i="2"/>
  <c r="B26" i="2"/>
  <c r="D26" i="2"/>
  <c r="A26" i="2"/>
  <c r="H25" i="2"/>
  <c r="B25" i="2"/>
  <c r="D25" i="2"/>
  <c r="A25" i="2"/>
  <c r="H24" i="2"/>
  <c r="B24" i="2"/>
  <c r="D24" i="2"/>
  <c r="A24" i="2"/>
  <c r="H45" i="2"/>
  <c r="B45" i="2"/>
  <c r="D45" i="2"/>
  <c r="A45" i="2"/>
  <c r="H44" i="2"/>
  <c r="B44" i="2"/>
  <c r="D44" i="2"/>
  <c r="A44" i="2"/>
  <c r="H23" i="2"/>
  <c r="B23" i="2"/>
  <c r="D23" i="2"/>
  <c r="A23" i="2"/>
  <c r="H22" i="2"/>
  <c r="B22" i="2"/>
  <c r="D22" i="2"/>
  <c r="A22" i="2"/>
  <c r="H21" i="2"/>
  <c r="B21" i="2"/>
  <c r="D21" i="2"/>
  <c r="A21" i="2"/>
  <c r="H43" i="2"/>
  <c r="B43" i="2"/>
  <c r="D43" i="2"/>
  <c r="A43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42" i="2"/>
  <c r="B42" i="2"/>
  <c r="D42" i="2"/>
  <c r="A42" i="2"/>
  <c r="H16" i="2"/>
  <c r="B16" i="2"/>
  <c r="D16" i="2"/>
  <c r="A16" i="2"/>
  <c r="H41" i="2"/>
  <c r="B41" i="2"/>
  <c r="D41" i="2"/>
  <c r="A41" i="2"/>
  <c r="H15" i="2"/>
  <c r="B15" i="2"/>
  <c r="D15" i="2"/>
  <c r="A15" i="2"/>
  <c r="H14" i="2"/>
  <c r="B14" i="2"/>
  <c r="D14" i="2"/>
  <c r="A14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13" i="2"/>
  <c r="B13" i="2"/>
  <c r="D13" i="2"/>
  <c r="A13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2" i="2"/>
  <c r="B12" i="2"/>
  <c r="D12" i="2"/>
  <c r="A12" i="2"/>
  <c r="H31" i="2"/>
  <c r="B31" i="2"/>
  <c r="D31" i="2"/>
  <c r="A31" i="2"/>
  <c r="H11" i="2"/>
  <c r="B11" i="2"/>
  <c r="D11" i="2"/>
  <c r="A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Q75" i="1"/>
  <c r="Q69" i="1"/>
  <c r="Q70" i="1"/>
  <c r="Q68" i="1"/>
  <c r="Q25" i="1"/>
  <c r="Q27" i="1"/>
  <c r="Q33" i="1"/>
  <c r="Q38" i="1"/>
  <c r="Q39" i="1"/>
  <c r="Q41" i="1"/>
  <c r="Q65" i="1"/>
  <c r="Q64" i="1"/>
  <c r="Q58" i="1"/>
  <c r="F16" i="1"/>
  <c r="C17" i="1"/>
  <c r="Q63" i="1"/>
  <c r="Q57" i="1"/>
  <c r="Q59" i="1"/>
  <c r="Q60" i="1"/>
  <c r="Q61" i="1"/>
  <c r="D4" i="1"/>
  <c r="C8" i="1"/>
  <c r="C4" i="1"/>
  <c r="C7" i="1" s="1"/>
  <c r="B2" i="1"/>
  <c r="Q56" i="1"/>
  <c r="E25" i="1" l="1"/>
  <c r="E74" i="1"/>
  <c r="F74" i="1" s="1"/>
  <c r="G74" i="1" s="1"/>
  <c r="K74" i="1" s="1"/>
  <c r="E43" i="1"/>
  <c r="F43" i="1" s="1"/>
  <c r="U43" i="1" s="1"/>
  <c r="E29" i="1"/>
  <c r="E33" i="1"/>
  <c r="E50" i="1"/>
  <c r="F50" i="1" s="1"/>
  <c r="G50" i="1" s="1"/>
  <c r="K50" i="1" s="1"/>
  <c r="E66" i="1"/>
  <c r="E76" i="1"/>
  <c r="F76" i="1" s="1"/>
  <c r="G76" i="1" s="1"/>
  <c r="K76" i="1" s="1"/>
  <c r="E60" i="1"/>
  <c r="E70" i="1"/>
  <c r="E75" i="1"/>
  <c r="F75" i="1" s="1"/>
  <c r="G75" i="1" s="1"/>
  <c r="K75" i="1" s="1"/>
  <c r="E37" i="1"/>
  <c r="E34" i="1"/>
  <c r="E72" i="1"/>
  <c r="F72" i="1" s="1"/>
  <c r="G72" i="1" s="1"/>
  <c r="K72" i="1" s="1"/>
  <c r="E62" i="1"/>
  <c r="E56" i="1"/>
  <c r="F56" i="1" s="1"/>
  <c r="G56" i="1" s="1"/>
  <c r="K56" i="1" s="1"/>
  <c r="E73" i="1"/>
  <c r="F73" i="1" s="1"/>
  <c r="G73" i="1" s="1"/>
  <c r="K73" i="1" s="1"/>
  <c r="E58" i="1"/>
  <c r="F58" i="1" s="1"/>
  <c r="G58" i="1" s="1"/>
  <c r="K58" i="1" s="1"/>
  <c r="E45" i="1"/>
  <c r="F45" i="1" s="1"/>
  <c r="G45" i="1" s="1"/>
  <c r="K45" i="1" s="1"/>
  <c r="E59" i="1"/>
  <c r="E26" i="1"/>
  <c r="E57" i="1"/>
  <c r="E31" i="1"/>
  <c r="E82" i="1"/>
  <c r="F82" i="1" s="1"/>
  <c r="G82" i="1" s="1"/>
  <c r="K82" i="1" s="1"/>
  <c r="E81" i="1"/>
  <c r="F81" i="1" s="1"/>
  <c r="G81" i="1" s="1"/>
  <c r="K81" i="1" s="1"/>
  <c r="E30" i="1"/>
  <c r="E67" i="1"/>
  <c r="E22" i="1"/>
  <c r="E77" i="1"/>
  <c r="F77" i="1" s="1"/>
  <c r="G77" i="1" s="1"/>
  <c r="K77" i="1" s="1"/>
  <c r="E40" i="1"/>
  <c r="E28" i="1"/>
  <c r="E68" i="1"/>
  <c r="E79" i="1"/>
  <c r="F79" i="1" s="1"/>
  <c r="G79" i="1" s="1"/>
  <c r="K79" i="1" s="1"/>
  <c r="E27" i="1"/>
  <c r="E63" i="1"/>
  <c r="E53" i="1"/>
  <c r="F53" i="1" s="1"/>
  <c r="G53" i="1" s="1"/>
  <c r="K53" i="1" s="1"/>
  <c r="E64" i="1"/>
  <c r="E32" i="1"/>
  <c r="E71" i="1"/>
  <c r="F71" i="1" s="1"/>
  <c r="G71" i="1" s="1"/>
  <c r="K71" i="1" s="1"/>
  <c r="E39" i="1"/>
  <c r="E78" i="1"/>
  <c r="F78" i="1" s="1"/>
  <c r="G78" i="1" s="1"/>
  <c r="K78" i="1" s="1"/>
  <c r="E38" i="1"/>
  <c r="E23" i="1"/>
  <c r="E49" i="1"/>
  <c r="F49" i="1" s="1"/>
  <c r="G49" i="1" s="1"/>
  <c r="K49" i="1" s="1"/>
  <c r="E52" i="1"/>
  <c r="F52" i="1" s="1"/>
  <c r="G52" i="1" s="1"/>
  <c r="K52" i="1" s="1"/>
  <c r="E54" i="1"/>
  <c r="F54" i="1" s="1"/>
  <c r="G54" i="1" s="1"/>
  <c r="K54" i="1" s="1"/>
  <c r="E21" i="1"/>
  <c r="E36" i="1"/>
  <c r="E47" i="1"/>
  <c r="F47" i="1" s="1"/>
  <c r="G47" i="1" s="1"/>
  <c r="K47" i="1" s="1"/>
  <c r="E83" i="1"/>
  <c r="F83" i="1" s="1"/>
  <c r="G83" i="1" s="1"/>
  <c r="K83" i="1" s="1"/>
  <c r="E55" i="1"/>
  <c r="F55" i="1" s="1"/>
  <c r="G55" i="1" s="1"/>
  <c r="K55" i="1" s="1"/>
  <c r="E44" i="1"/>
  <c r="F44" i="1" s="1"/>
  <c r="G44" i="1" s="1"/>
  <c r="K44" i="1" s="1"/>
  <c r="E51" i="1"/>
  <c r="F51" i="1" s="1"/>
  <c r="G51" i="1" s="1"/>
  <c r="K51" i="1" s="1"/>
  <c r="E48" i="1"/>
  <c r="F48" i="1" s="1"/>
  <c r="G48" i="1" s="1"/>
  <c r="K48" i="1" s="1"/>
  <c r="E42" i="1"/>
  <c r="E41" i="1"/>
  <c r="E80" i="1"/>
  <c r="F80" i="1" s="1"/>
  <c r="G80" i="1" s="1"/>
  <c r="K80" i="1" s="1"/>
  <c r="E69" i="1"/>
  <c r="E46" i="1"/>
  <c r="F46" i="1" s="1"/>
  <c r="G46" i="1" s="1"/>
  <c r="K46" i="1" s="1"/>
  <c r="E24" i="1"/>
  <c r="E61" i="1"/>
  <c r="E85" i="1"/>
  <c r="F85" i="1" s="1"/>
  <c r="G85" i="1" s="1"/>
  <c r="K85" i="1" s="1"/>
  <c r="E35" i="1"/>
  <c r="E65" i="1"/>
  <c r="F17" i="1"/>
  <c r="E27" i="2" l="1"/>
  <c r="F21" i="1"/>
  <c r="G21" i="1" s="1"/>
  <c r="H21" i="1" s="1"/>
  <c r="E14" i="2"/>
  <c r="F38" i="1"/>
  <c r="G38" i="1" s="1"/>
  <c r="K38" i="1" s="1"/>
  <c r="F64" i="1"/>
  <c r="G64" i="1" s="1"/>
  <c r="K64" i="1" s="1"/>
  <c r="E22" i="2"/>
  <c r="F67" i="1"/>
  <c r="G67" i="1" s="1"/>
  <c r="K67" i="1" s="1"/>
  <c r="E45" i="2"/>
  <c r="E17" i="2"/>
  <c r="F57" i="1"/>
  <c r="G57" i="1" s="1"/>
  <c r="K57" i="1" s="1"/>
  <c r="F62" i="1"/>
  <c r="G62" i="1" s="1"/>
  <c r="K62" i="1" s="1"/>
  <c r="E43" i="2"/>
  <c r="E33" i="2"/>
  <c r="F29" i="1"/>
  <c r="G29" i="1" s="1"/>
  <c r="I29" i="1" s="1"/>
  <c r="F65" i="1"/>
  <c r="G65" i="1" s="1"/>
  <c r="K65" i="1" s="1"/>
  <c r="E23" i="2"/>
  <c r="E20" i="2"/>
  <c r="F61" i="1"/>
  <c r="G61" i="1" s="1"/>
  <c r="K61" i="1" s="1"/>
  <c r="E25" i="2"/>
  <c r="F69" i="1"/>
  <c r="G69" i="1" s="1"/>
  <c r="J69" i="1" s="1"/>
  <c r="E41" i="2"/>
  <c r="F40" i="1"/>
  <c r="G40" i="1" s="1"/>
  <c r="I40" i="1" s="1"/>
  <c r="F26" i="1"/>
  <c r="G26" i="1" s="1"/>
  <c r="I26" i="1" s="1"/>
  <c r="E31" i="2"/>
  <c r="F60" i="1"/>
  <c r="G60" i="1" s="1"/>
  <c r="K60" i="1" s="1"/>
  <c r="E19" i="2"/>
  <c r="E42" i="2"/>
  <c r="F42" i="1"/>
  <c r="G42" i="1" s="1"/>
  <c r="I42" i="1" s="1"/>
  <c r="E32" i="2"/>
  <c r="F28" i="1"/>
  <c r="G28" i="1" s="1"/>
  <c r="I28" i="1" s="1"/>
  <c r="F70" i="1"/>
  <c r="G70" i="1" s="1"/>
  <c r="E26" i="2"/>
  <c r="F35" i="1"/>
  <c r="G35" i="1" s="1"/>
  <c r="I35" i="1" s="1"/>
  <c r="E38" i="2"/>
  <c r="F39" i="1"/>
  <c r="G39" i="1" s="1"/>
  <c r="K39" i="1" s="1"/>
  <c r="E15" i="2"/>
  <c r="E21" i="2"/>
  <c r="F63" i="1"/>
  <c r="G63" i="1" s="1"/>
  <c r="K63" i="1" s="1"/>
  <c r="F59" i="1"/>
  <c r="G59" i="1" s="1"/>
  <c r="K59" i="1" s="1"/>
  <c r="E18" i="2"/>
  <c r="E37" i="2"/>
  <c r="F34" i="1"/>
  <c r="G34" i="1" s="1"/>
  <c r="I34" i="1" s="1"/>
  <c r="E30" i="2"/>
  <c r="F24" i="1"/>
  <c r="G24" i="1" s="1"/>
  <c r="I24" i="1" s="1"/>
  <c r="F37" i="1"/>
  <c r="G37" i="1" s="1"/>
  <c r="I37" i="1" s="1"/>
  <c r="E40" i="2"/>
  <c r="F66" i="1"/>
  <c r="G66" i="1" s="1"/>
  <c r="I66" i="1" s="1"/>
  <c r="E44" i="2"/>
  <c r="E39" i="2"/>
  <c r="F36" i="1"/>
  <c r="G36" i="1" s="1"/>
  <c r="I36" i="1" s="1"/>
  <c r="E12" i="2"/>
  <c r="F27" i="1"/>
  <c r="G27" i="1" s="1"/>
  <c r="K27" i="1" s="1"/>
  <c r="F31" i="1"/>
  <c r="G31" i="1" s="1"/>
  <c r="I31" i="1" s="1"/>
  <c r="E35" i="2"/>
  <c r="F32" i="1"/>
  <c r="G32" i="1" s="1"/>
  <c r="I32" i="1" s="1"/>
  <c r="E36" i="2"/>
  <c r="E13" i="2"/>
  <c r="F33" i="1"/>
  <c r="G33" i="1" s="1"/>
  <c r="K33" i="1" s="1"/>
  <c r="E11" i="2"/>
  <c r="F25" i="1"/>
  <c r="G25" i="1" s="1"/>
  <c r="K25" i="1" s="1"/>
  <c r="F41" i="1"/>
  <c r="G41" i="1" s="1"/>
  <c r="K41" i="1" s="1"/>
  <c r="E16" i="2"/>
  <c r="E29" i="2"/>
  <c r="F23" i="1"/>
  <c r="G23" i="1" s="1"/>
  <c r="I23" i="1" s="1"/>
  <c r="E24" i="2"/>
  <c r="F68" i="1"/>
  <c r="G68" i="1" s="1"/>
  <c r="J68" i="1" s="1"/>
  <c r="E28" i="2"/>
  <c r="F22" i="1"/>
  <c r="G22" i="1" s="1"/>
  <c r="I22" i="1" s="1"/>
  <c r="F30" i="1"/>
  <c r="G30" i="1" s="1"/>
  <c r="I30" i="1" s="1"/>
  <c r="E34" i="2"/>
  <c r="C11" i="1"/>
  <c r="C12" i="1"/>
  <c r="O84" i="1" l="1"/>
  <c r="O75" i="1"/>
  <c r="O50" i="1"/>
  <c r="C15" i="1"/>
  <c r="O85" i="1"/>
  <c r="O80" i="1"/>
  <c r="O51" i="1"/>
  <c r="O83" i="1"/>
  <c r="O45" i="1"/>
  <c r="O77" i="1"/>
  <c r="O49" i="1"/>
  <c r="O74" i="1"/>
  <c r="O54" i="1"/>
  <c r="O82" i="1"/>
  <c r="O61" i="1"/>
  <c r="O64" i="1"/>
  <c r="O46" i="1"/>
  <c r="O62" i="1"/>
  <c r="O60" i="1"/>
  <c r="O79" i="1"/>
  <c r="O69" i="1"/>
  <c r="O72" i="1"/>
  <c r="O71" i="1"/>
  <c r="O53" i="1"/>
  <c r="O78" i="1"/>
  <c r="O65" i="1"/>
  <c r="O70" i="1"/>
  <c r="O63" i="1"/>
  <c r="O66" i="1"/>
  <c r="O67" i="1"/>
  <c r="O52" i="1"/>
  <c r="O47" i="1"/>
  <c r="O81" i="1"/>
  <c r="O73" i="1"/>
  <c r="O59" i="1"/>
  <c r="O76" i="1"/>
  <c r="O48" i="1"/>
  <c r="O55" i="1"/>
  <c r="O68" i="1"/>
  <c r="O44" i="1"/>
  <c r="C16" i="1"/>
  <c r="D18" i="1" s="1"/>
  <c r="J70" i="1"/>
  <c r="F18" i="1" l="1"/>
  <c r="F19" i="1" s="1"/>
  <c r="C18" i="1"/>
</calcChain>
</file>

<file path=xl/sharedStrings.xml><?xml version="1.0" encoding="utf-8"?>
<sst xmlns="http://schemas.openxmlformats.org/spreadsheetml/2006/main" count="473" uniqueCount="219">
  <si>
    <t>JAVSO..44…69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</si>
  <si>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</si>
  <si>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</si>
  <si>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</si>
  <si>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</si>
  <si>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</si>
  <si>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</si>
  <si>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</si>
  <si>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</si>
  <si>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</si>
  <si>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</si>
  <si>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</si>
  <si>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</si>
  <si>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</si>
  <si>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</si>
  <si>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</si>
  <si>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</si>
  <si>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</si>
  <si>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</si>
  <si>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</si>
  <si>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</si>
  <si>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</si>
  <si>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</si>
  <si>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</si>
  <si>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</si>
  <si>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</si>
  <si>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</si>
  <si>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</si>
  <si>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</si>
  <si>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</si>
  <si>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</si>
  <si>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</si>
  <si>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</si>
  <si>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</si>
  <si>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</si>
  <si>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</si>
  <si>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</si>
  <si>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</si>
  <si>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</si>
  <si>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DZ Psc / GSC 1193-0972               </t>
  </si>
  <si>
    <t xml:space="preserve">EW        </t>
  </si>
  <si>
    <t>IBVS 5603</t>
  </si>
  <si>
    <t xml:space="preserve">IBVS 5736 </t>
  </si>
  <si>
    <t>IBVS 5814</t>
  </si>
  <si>
    <t>IBVS 5871</t>
  </si>
  <si>
    <t>IBVS 5929</t>
  </si>
  <si>
    <t>Add cycle</t>
  </si>
  <si>
    <t>Old Cycle</t>
  </si>
  <si>
    <t>IBVS 5653</t>
  </si>
  <si>
    <t>II</t>
  </si>
  <si>
    <t>IBVS 5974</t>
  </si>
  <si>
    <t>IBVS 5960</t>
  </si>
  <si>
    <t>IBVS 4910</t>
  </si>
  <si>
    <t>CCD</t>
  </si>
  <si>
    <t>PE</t>
  </si>
  <si>
    <t>IBVS 6070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</si>
  <si>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</si>
  <si>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</si>
  <si>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</si>
  <si>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</si>
  <si>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</si>
  <si>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</si>
  <si>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</si>
  <si>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</si>
  <si>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</si>
  <si>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</si>
  <si>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2434901.919 </t>
  </si>
  <si>
    <t> 08.06.1954 10:03 </t>
  </si>
  <si>
    <t> -0.003 </t>
  </si>
  <si>
    <t>F </t>
  </si>
  <si>
    <t> Koch &amp; Koch </t>
  </si>
  <si>
    <t> AJ 67.462 </t>
  </si>
  <si>
    <t>2450749.266 </t>
  </si>
  <si>
    <t> 27.10.1997 18:23 </t>
  </si>
  <si>
    <t> 0.106 </t>
  </si>
  <si>
    <t>V </t>
  </si>
  <si>
    <t> J.Verrot </t>
  </si>
  <si>
    <t> BBS 125 </t>
  </si>
  <si>
    <t>2450753.284 </t>
  </si>
  <si>
    <t> 31.10.1997 18:48 </t>
  </si>
  <si>
    <t> 0.097 </t>
  </si>
  <si>
    <t>2451076.413 </t>
  </si>
  <si>
    <t> 19.09.1998 21:54 </t>
  </si>
  <si>
    <t> 0.109 </t>
  </si>
  <si>
    <t>2451124.3492 </t>
  </si>
  <si>
    <t> 06.11.1998 20:22 </t>
  </si>
  <si>
    <t> 0.0811 </t>
  </si>
  <si>
    <t>E </t>
  </si>
  <si>
    <t>?</t>
  </si>
  <si>
    <t> Verrot&amp;Cauteren </t>
  </si>
  <si>
    <t>IBVS 4910 </t>
  </si>
  <si>
    <t>2451125.289 </t>
  </si>
  <si>
    <t> 07.11.1998 18:56 </t>
  </si>
  <si>
    <t>2451128.3899 </t>
  </si>
  <si>
    <t> 10.11.1998 21:21 </t>
  </si>
  <si>
    <t> 0.0943 </t>
  </si>
  <si>
    <t>2451129.314 </t>
  </si>
  <si>
    <t> 11.11.1998 19:32 </t>
  </si>
  <si>
    <t> 0.103 </t>
  </si>
  <si>
    <t>2451135.325 </t>
  </si>
  <si>
    <t> 17.11.1998 19:48 </t>
  </si>
  <si>
    <t> 0.073 </t>
  </si>
  <si>
    <t>2451140.293 </t>
  </si>
  <si>
    <t> 22.11.1998 19:01 </t>
  </si>
  <si>
    <t> 0.098 </t>
  </si>
  <si>
    <t>2451155.298 </t>
  </si>
  <si>
    <t> 07.12.1998 19:09 </t>
  </si>
  <si>
    <t> 0.091 </t>
  </si>
  <si>
    <t>2451162.246 </t>
  </si>
  <si>
    <t> 14.12.1998 17:54 </t>
  </si>
  <si>
    <t> 0.083 </t>
  </si>
  <si>
    <t>2451166.2751 </t>
  </si>
  <si>
    <t> 18.12.1998 18:36 </t>
  </si>
  <si>
    <t> 0.0842 </t>
  </si>
  <si>
    <t>G</t>
  </si>
  <si>
    <t>2451166.287 </t>
  </si>
  <si>
    <t> 18.12.1998 18:53 </t>
  </si>
  <si>
    <t> 0.096 </t>
  </si>
  <si>
    <t>2451170.319 </t>
  </si>
  <si>
    <t> 22.12.1998 19:39 </t>
  </si>
  <si>
    <t> 0.101 </t>
  </si>
  <si>
    <t>2451377.533 </t>
  </si>
  <si>
    <t> 18.07.1999 00:47 </t>
  </si>
  <si>
    <t> 0.080 </t>
  </si>
  <si>
    <t> J.Vandenbroere </t>
  </si>
  <si>
    <t>2451464.479 </t>
  </si>
  <si>
    <t> 12.10.1999 23:29 </t>
  </si>
  <si>
    <t> 0.069 </t>
  </si>
  <si>
    <t>2451467.4273 </t>
  </si>
  <si>
    <t> 15.10.1999 22:15 </t>
  </si>
  <si>
    <t> -0.0953 </t>
  </si>
  <si>
    <t>2451468.3428 </t>
  </si>
  <si>
    <t> 16.10.1999 20:13 </t>
  </si>
  <si>
    <t> 0.0880 </t>
  </si>
  <si>
    <t>2451469.438 </t>
  </si>
  <si>
    <t> 17.10.1999 22:30 </t>
  </si>
  <si>
    <t> 0.085 </t>
  </si>
  <si>
    <t>2451469.4389 </t>
  </si>
  <si>
    <t> 17.10.1999 22:32 </t>
  </si>
  <si>
    <t> 0.0857 </t>
  </si>
  <si>
    <t>2451495.439 </t>
  </si>
  <si>
    <t> 12.11.1999 22:32 </t>
  </si>
  <si>
    <t> 0.090 </t>
  </si>
  <si>
    <t>2453310.6905 </t>
  </si>
  <si>
    <t> 01.11.2004 04:34 </t>
  </si>
  <si>
    <t> 0.0287 </t>
  </si>
  <si>
    <t> S.Dvorak </t>
  </si>
  <si>
    <t>IBVS 5603 </t>
  </si>
  <si>
    <t>2453992.4205 </t>
  </si>
  <si>
    <t> 13.09.2006 22:05 </t>
  </si>
  <si>
    <t> 0.0096 </t>
  </si>
  <si>
    <t> Sz.Csizmadia et al. </t>
  </si>
  <si>
    <t>IBVS 5736 </t>
  </si>
  <si>
    <t>2454415.6735 </t>
  </si>
  <si>
    <t> 11.11.2007 04:09 </t>
  </si>
  <si>
    <t> 0.0070 </t>
  </si>
  <si>
    <t>C </t>
  </si>
  <si>
    <t>IBVS 5814 </t>
  </si>
  <si>
    <t>2454787.6653 </t>
  </si>
  <si>
    <t> 17.11.2008 03:58 </t>
  </si>
  <si>
    <t> 0.0025 </t>
  </si>
  <si>
    <t> R.Diethelm </t>
  </si>
  <si>
    <t>IBVS 5871 </t>
  </si>
  <si>
    <t>2454846.9806 </t>
  </si>
  <si>
    <t> 15.01.2009 11:32 </t>
  </si>
  <si>
    <t> 0.0034 </t>
  </si>
  <si>
    <t> K.Nakajima </t>
  </si>
  <si>
    <t>VSB 50 </t>
  </si>
  <si>
    <t>2455171.7433 </t>
  </si>
  <si>
    <t> 06.12.2009 05:50 </t>
  </si>
  <si>
    <t> 0.0016 </t>
  </si>
  <si>
    <t> R.Nelson </t>
  </si>
  <si>
    <t>IBVS 5929 </t>
  </si>
  <si>
    <t>2455455.8647 </t>
  </si>
  <si>
    <t> 16.09.2010 08:45 </t>
  </si>
  <si>
    <t> -0.0002 </t>
  </si>
  <si>
    <t>IBVS 5974 </t>
  </si>
  <si>
    <t>2455511.7019 </t>
  </si>
  <si>
    <t> 11.11.2010 04:50 </t>
  </si>
  <si>
    <t> 0.0010 </t>
  </si>
  <si>
    <t>IBVS 5960 </t>
  </si>
  <si>
    <t>2455857.3370 </t>
  </si>
  <si>
    <t> 22.10.2011 20:05 </t>
  </si>
  <si>
    <t> 0.0017 </t>
  </si>
  <si>
    <t> F.Agerer </t>
  </si>
  <si>
    <t>BAVM 225 </t>
  </si>
  <si>
    <t>2455857.5184 </t>
  </si>
  <si>
    <t> 23.10.2011 00:26 </t>
  </si>
  <si>
    <t> 0.0000 </t>
  </si>
  <si>
    <t>2455866.3053 </t>
  </si>
  <si>
    <t> 31.10.2011 19:19 </t>
  </si>
  <si>
    <t> -0.0004 </t>
  </si>
  <si>
    <t>-U;-I</t>
  </si>
  <si>
    <t> M.&amp; K.Rätz </t>
  </si>
  <si>
    <t>BAVM 231 </t>
  </si>
  <si>
    <t>2456949.3493 </t>
  </si>
  <si>
    <t> 18.10.2014 20:22 </t>
  </si>
  <si>
    <t>12152</t>
  </si>
  <si>
    <t> 0.0071 </t>
  </si>
  <si>
    <t>-I</t>
  </si>
  <si>
    <t>BAVM 239 </t>
  </si>
  <si>
    <t>2456949.5326 </t>
  </si>
  <si>
    <t> 19.10.2014 00:46 </t>
  </si>
  <si>
    <t>12152.5</t>
  </si>
  <si>
    <t> 0.0073 </t>
  </si>
  <si>
    <t>IBVS 6165</t>
  </si>
  <si>
    <t>IBVS 6196</t>
  </si>
  <si>
    <t>OEJV 0179</t>
  </si>
  <si>
    <t>IBVS 6209</t>
  </si>
  <si>
    <t>OEJV 0203</t>
  </si>
  <si>
    <t>JAVSO..46..184</t>
  </si>
  <si>
    <t>JAVSO..48..256</t>
  </si>
  <si>
    <t>Bad?</t>
  </si>
  <si>
    <t>IBVS 6195</t>
  </si>
  <si>
    <t>RHN 2021</t>
  </si>
  <si>
    <t>LiTE??</t>
  </si>
  <si>
    <t>JAVSO 49, 256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</si>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</sst>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6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18" fillId="26" borderId="17" xfId="38" applyFill="1" applyBorder="1" applyAlignment="1" applyProtection="1">
      <alignment horizontal="right" vertical="top" wrapText="1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9" fillId="24" borderId="0" xfId="0" applyFont="1" applyFill="1" applyAlignment="1">
      <alignment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15" fillId="0" borderId="0" xfId="42" applyFont="1" applyAlignment="1">
      <alignment vertical="center"/>
    </xf>
    <xf numFmtId="0" fontId="38" fillId="0" borderId="0" xfId="0" applyFont="1" applyAlignment="1">
      <alignment horizontal="center" vertical="center"/>
    </xf>
    <xf numFmtId="16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Psc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3082706766918E-2"/>
          <c:y val="0.14035127795846455"/>
          <c:w val="0.8601503759398496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-4.9429099999542814E-2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A-4034-B520-1FCD891CD8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4.939600003126543E-3</c:v>
                </c:pt>
                <c:pt idx="2">
                  <c:v>-4.4662000000244007E-3</c:v>
                </c:pt>
                <c:pt idx="3">
                  <c:v>1.6750300004787277E-2</c:v>
                </c:pt>
                <c:pt idx="5">
                  <c:v>1.468899999599671E-2</c:v>
                </c:pt>
                <c:pt idx="7">
                  <c:v>1.2283199997909833E-2</c:v>
                </c:pt>
                <c:pt idx="8">
                  <c:v>-1.7825499999162275E-2</c:v>
                </c:pt>
                <c:pt idx="9">
                  <c:v>7.449199998518452E-3</c:v>
                </c:pt>
                <c:pt idx="10">
                  <c:v>1.2094000048818998E-3</c:v>
                </c:pt>
                <c:pt idx="11">
                  <c:v>-7.2187999976449646E-3</c:v>
                </c:pt>
                <c:pt idx="13">
                  <c:v>6.3754000002518296E-3</c:v>
                </c:pt>
                <c:pt idx="14">
                  <c:v>1.0969600007229019E-2</c:v>
                </c:pt>
                <c:pt idx="15">
                  <c:v>-3.3651999910944141E-3</c:v>
                </c:pt>
                <c:pt idx="16">
                  <c:v>-1.2717699995846488E-2</c:v>
                </c:pt>
                <c:pt idx="19">
                  <c:v>3.5570000036386773E-3</c:v>
                </c:pt>
                <c:pt idx="21">
                  <c:v>9.4832000031601638E-3</c:v>
                </c:pt>
                <c:pt idx="45">
                  <c:v>4.3937900001765229E-2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A-4034-B520-1FCD891CD8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7">
                  <c:v>4.2106799999601208E-2</c:v>
                </c:pt>
                <c:pt idx="48">
                  <c:v>8.0074400000739843E-2</c:v>
                </c:pt>
                <c:pt idx="49">
                  <c:v>8.0310500001360197E-2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BA-4034-B520-1FCD891CD8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">
                  <c:v>-9.7915000005741604E-3</c:v>
                </c:pt>
                <c:pt idx="6">
                  <c:v>3.5027000049012713E-3</c:v>
                </c:pt>
                <c:pt idx="12">
                  <c:v>-5.524599997443147E-3</c:v>
                </c:pt>
                <c:pt idx="17">
                  <c:v>6.5599000081419945E-3</c:v>
                </c:pt>
                <c:pt idx="18">
                  <c:v>6.7404000001261011E-3</c:v>
                </c:pt>
                <c:pt idx="20">
                  <c:v>4.4570000027306378E-3</c:v>
                </c:pt>
                <c:pt idx="23">
                  <c:v>1.1557000034372322E-3</c:v>
                </c:pt>
                <c:pt idx="24">
                  <c:v>2.9180000274209306E-4</c:v>
                </c:pt>
                <c:pt idx="25">
                  <c:v>3.7230000452836975E-4</c:v>
                </c:pt>
                <c:pt idx="26">
                  <c:v>5.2460000006249174E-4</c:v>
                </c:pt>
                <c:pt idx="27">
                  <c:v>1.4606999975512736E-3</c:v>
                </c:pt>
                <c:pt idx="28">
                  <c:v>-3.5879999632015824E-4</c:v>
                </c:pt>
                <c:pt idx="29">
                  <c:v>-5.7830000150715932E-4</c:v>
                </c:pt>
                <c:pt idx="30">
                  <c:v>1.5899997379165143E-5</c:v>
                </c:pt>
                <c:pt idx="31">
                  <c:v>-1.0479999982635491E-3</c:v>
                </c:pt>
                <c:pt idx="32">
                  <c:v>6.3249999948311597E-4</c:v>
                </c:pt>
                <c:pt idx="33">
                  <c:v>5.5950000387383625E-4</c:v>
                </c:pt>
                <c:pt idx="34">
                  <c:v>-1.1043999911635183E-3</c:v>
                </c:pt>
                <c:pt idx="35">
                  <c:v>0</c:v>
                </c:pt>
                <c:pt idx="36">
                  <c:v>-6.4920000295387581E-4</c:v>
                </c:pt>
                <c:pt idx="37">
                  <c:v>-1.8416999955661595E-3</c:v>
                </c:pt>
                <c:pt idx="38">
                  <c:v>-6.1279999499674886E-4</c:v>
                </c:pt>
                <c:pt idx="39">
                  <c:v>8.6503999991691671E-3</c:v>
                </c:pt>
                <c:pt idx="40">
                  <c:v>1.4605600001232233E-2</c:v>
                </c:pt>
                <c:pt idx="41">
                  <c:v>1.7202000002725981E-2</c:v>
                </c:pt>
                <c:pt idx="42">
                  <c:v>2.4543400002585258E-2</c:v>
                </c:pt>
                <c:pt idx="43">
                  <c:v>3.0770600002142601E-2</c:v>
                </c:pt>
                <c:pt idx="44">
                  <c:v>3.3481099999335129E-2</c:v>
                </c:pt>
                <c:pt idx="46">
                  <c:v>4.2274000006727874E-2</c:v>
                </c:pt>
                <c:pt idx="50">
                  <c:v>6.8997000002127606E-2</c:v>
                </c:pt>
                <c:pt idx="51">
                  <c:v>9.2375600004743319E-2</c:v>
                </c:pt>
                <c:pt idx="52">
                  <c:v>9.4386900003883056E-2</c:v>
                </c:pt>
                <c:pt idx="53">
                  <c:v>9.3122999998740852E-2</c:v>
                </c:pt>
                <c:pt idx="54">
                  <c:v>0.10501456366910134</c:v>
                </c:pt>
                <c:pt idx="55">
                  <c:v>0.10609680000197841</c:v>
                </c:pt>
                <c:pt idx="56">
                  <c:v>0.10861149999982445</c:v>
                </c:pt>
                <c:pt idx="57">
                  <c:v>0.11758840000402415</c:v>
                </c:pt>
                <c:pt idx="58">
                  <c:v>0.11985779999668011</c:v>
                </c:pt>
                <c:pt idx="59">
                  <c:v>0.15350220000254922</c:v>
                </c:pt>
                <c:pt idx="60">
                  <c:v>0.16569719999824883</c:v>
                </c:pt>
                <c:pt idx="61">
                  <c:v>0.19037440000101924</c:v>
                </c:pt>
                <c:pt idx="62">
                  <c:v>0.1916105000054813</c:v>
                </c:pt>
                <c:pt idx="63">
                  <c:v>0.26203669999813428</c:v>
                </c:pt>
                <c:pt idx="64">
                  <c:v>0.19265040000027511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BA-4034-B520-1FCD891CD8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BA-4034-B520-1FCD891CD8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BA-4034-B520-1FCD891CD8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BA-4034-B520-1FCD891CD8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23">
                  <c:v>-0.17378804084438942</c:v>
                </c:pt>
                <c:pt idx="24">
                  <c:v>-0.17377866594866836</c:v>
                </c:pt>
                <c:pt idx="25">
                  <c:v>-0.17373179147006299</c:v>
                </c:pt>
                <c:pt idx="26">
                  <c:v>-0.17332867095405671</c:v>
                </c:pt>
                <c:pt idx="27">
                  <c:v>-0.17331929605833563</c:v>
                </c:pt>
                <c:pt idx="28">
                  <c:v>-0.17327242157973027</c:v>
                </c:pt>
                <c:pt idx="29">
                  <c:v>-0.17322554710112487</c:v>
                </c:pt>
                <c:pt idx="30">
                  <c:v>-0.1730192993952612</c:v>
                </c:pt>
                <c:pt idx="31">
                  <c:v>-0.17300992449954014</c:v>
                </c:pt>
                <c:pt idx="32">
                  <c:v>-0.17296305002093476</c:v>
                </c:pt>
                <c:pt idx="33">
                  <c:v>-0.17230680732045944</c:v>
                </c:pt>
                <c:pt idx="34">
                  <c:v>-0.17229743242473838</c:v>
                </c:pt>
                <c:pt idx="38">
                  <c:v>-8.0835949769922685E-2</c:v>
                </c:pt>
                <c:pt idx="39">
                  <c:v>-5.9161190862795379E-2</c:v>
                </c:pt>
                <c:pt idx="40">
                  <c:v>-4.0111402757569317E-2</c:v>
                </c:pt>
                <c:pt idx="41">
                  <c:v>-3.7073936543940755E-2</c:v>
                </c:pt>
                <c:pt idx="42">
                  <c:v>-2.0442871534752244E-2</c:v>
                </c:pt>
                <c:pt idx="43">
                  <c:v>-5.8930333756425923E-3</c:v>
                </c:pt>
                <c:pt idx="44">
                  <c:v>-3.033690180714449E-3</c:v>
                </c:pt>
                <c:pt idx="45">
                  <c:v>1.4666112940676684E-2</c:v>
                </c:pt>
                <c:pt idx="46">
                  <c:v>1.4675487836397771E-2</c:v>
                </c:pt>
                <c:pt idx="47">
                  <c:v>1.5125482831009396E-2</c:v>
                </c:pt>
                <c:pt idx="48">
                  <c:v>7.0587365916893963E-2</c:v>
                </c:pt>
                <c:pt idx="49">
                  <c:v>7.0596740812615022E-2</c:v>
                </c:pt>
                <c:pt idx="50">
                  <c:v>7.120610903448496E-2</c:v>
                </c:pt>
                <c:pt idx="51">
                  <c:v>8.8324668621169417E-2</c:v>
                </c:pt>
                <c:pt idx="52">
                  <c:v>9.0509019324180068E-2</c:v>
                </c:pt>
                <c:pt idx="53">
                  <c:v>9.0518394219901155E-2</c:v>
                </c:pt>
                <c:pt idx="54">
                  <c:v>0.10666196465159372</c:v>
                </c:pt>
                <c:pt idx="55">
                  <c:v>0.10793695046966001</c:v>
                </c:pt>
                <c:pt idx="56">
                  <c:v>0.11006505179834425</c:v>
                </c:pt>
                <c:pt idx="57">
                  <c:v>0.12252428821165401</c:v>
                </c:pt>
                <c:pt idx="58">
                  <c:v>0.12678049086902243</c:v>
                </c:pt>
                <c:pt idx="59">
                  <c:v>0.16431757333621</c:v>
                </c:pt>
                <c:pt idx="60">
                  <c:v>0.18259861999230786</c:v>
                </c:pt>
                <c:pt idx="61">
                  <c:v>0.20183590601195545</c:v>
                </c:pt>
                <c:pt idx="62">
                  <c:v>0.20184528090767651</c:v>
                </c:pt>
                <c:pt idx="63">
                  <c:v>0.20317651610006926</c:v>
                </c:pt>
                <c:pt idx="64">
                  <c:v>0.20333588932732755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BA-4034-B520-1FCD891CD88C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22">
                  <c:v>-1.1609999637585133E-4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BA-4034-B520-1FCD891C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78968"/>
        <c:axId val="1"/>
      </c:scatterChart>
      <c:valAx>
        <c:axId val="75467896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63157894736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5087811391997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7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6315789473684"/>
          <c:y val="0.92397660818713445"/>
          <c:w val="0.87067669172932327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Psc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93229596632174E-2"/>
          <c:y val="0.13994189017784567"/>
          <c:w val="0.8573586145109188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-4.9429099999542814E-2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8-4913-97B2-1A35783CBE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4.939600003126543E-3</c:v>
                </c:pt>
                <c:pt idx="2">
                  <c:v>-4.4662000000244007E-3</c:v>
                </c:pt>
                <c:pt idx="3">
                  <c:v>1.6750300004787277E-2</c:v>
                </c:pt>
                <c:pt idx="5">
                  <c:v>1.468899999599671E-2</c:v>
                </c:pt>
                <c:pt idx="7">
                  <c:v>1.2283199997909833E-2</c:v>
                </c:pt>
                <c:pt idx="8">
                  <c:v>-1.7825499999162275E-2</c:v>
                </c:pt>
                <c:pt idx="9">
                  <c:v>7.449199998518452E-3</c:v>
                </c:pt>
                <c:pt idx="10">
                  <c:v>1.2094000048818998E-3</c:v>
                </c:pt>
                <c:pt idx="11">
                  <c:v>-7.2187999976449646E-3</c:v>
                </c:pt>
                <c:pt idx="13">
                  <c:v>6.3754000002518296E-3</c:v>
                </c:pt>
                <c:pt idx="14">
                  <c:v>1.0969600007229019E-2</c:v>
                </c:pt>
                <c:pt idx="15">
                  <c:v>-3.3651999910944141E-3</c:v>
                </c:pt>
                <c:pt idx="16">
                  <c:v>-1.2717699995846488E-2</c:v>
                </c:pt>
                <c:pt idx="19">
                  <c:v>3.5570000036386773E-3</c:v>
                </c:pt>
                <c:pt idx="21">
                  <c:v>9.4832000031601638E-3</c:v>
                </c:pt>
                <c:pt idx="45">
                  <c:v>4.3937900001765229E-2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8-4913-97B2-1A35783CBE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7">
                  <c:v>4.2106799999601208E-2</c:v>
                </c:pt>
                <c:pt idx="48">
                  <c:v>8.0074400000739843E-2</c:v>
                </c:pt>
                <c:pt idx="49">
                  <c:v>8.0310500001360197E-2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8-4913-97B2-1A35783CBE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">
                  <c:v>-9.7915000005741604E-3</c:v>
                </c:pt>
                <c:pt idx="6">
                  <c:v>3.5027000049012713E-3</c:v>
                </c:pt>
                <c:pt idx="12">
                  <c:v>-5.524599997443147E-3</c:v>
                </c:pt>
                <c:pt idx="17">
                  <c:v>6.5599000081419945E-3</c:v>
                </c:pt>
                <c:pt idx="18">
                  <c:v>6.7404000001261011E-3</c:v>
                </c:pt>
                <c:pt idx="20">
                  <c:v>4.4570000027306378E-3</c:v>
                </c:pt>
                <c:pt idx="23">
                  <c:v>1.1557000034372322E-3</c:v>
                </c:pt>
                <c:pt idx="24">
                  <c:v>2.9180000274209306E-4</c:v>
                </c:pt>
                <c:pt idx="25">
                  <c:v>3.7230000452836975E-4</c:v>
                </c:pt>
                <c:pt idx="26">
                  <c:v>5.2460000006249174E-4</c:v>
                </c:pt>
                <c:pt idx="27">
                  <c:v>1.4606999975512736E-3</c:v>
                </c:pt>
                <c:pt idx="28">
                  <c:v>-3.5879999632015824E-4</c:v>
                </c:pt>
                <c:pt idx="29">
                  <c:v>-5.7830000150715932E-4</c:v>
                </c:pt>
                <c:pt idx="30">
                  <c:v>1.5899997379165143E-5</c:v>
                </c:pt>
                <c:pt idx="31">
                  <c:v>-1.0479999982635491E-3</c:v>
                </c:pt>
                <c:pt idx="32">
                  <c:v>6.3249999948311597E-4</c:v>
                </c:pt>
                <c:pt idx="33">
                  <c:v>5.5950000387383625E-4</c:v>
                </c:pt>
                <c:pt idx="34">
                  <c:v>-1.1043999911635183E-3</c:v>
                </c:pt>
                <c:pt idx="35">
                  <c:v>0</c:v>
                </c:pt>
                <c:pt idx="36">
                  <c:v>-6.4920000295387581E-4</c:v>
                </c:pt>
                <c:pt idx="37">
                  <c:v>-1.8416999955661595E-3</c:v>
                </c:pt>
                <c:pt idx="38">
                  <c:v>-6.1279999499674886E-4</c:v>
                </c:pt>
                <c:pt idx="39">
                  <c:v>8.6503999991691671E-3</c:v>
                </c:pt>
                <c:pt idx="40">
                  <c:v>1.4605600001232233E-2</c:v>
                </c:pt>
                <c:pt idx="41">
                  <c:v>1.7202000002725981E-2</c:v>
                </c:pt>
                <c:pt idx="42">
                  <c:v>2.4543400002585258E-2</c:v>
                </c:pt>
                <c:pt idx="43">
                  <c:v>3.0770600002142601E-2</c:v>
                </c:pt>
                <c:pt idx="44">
                  <c:v>3.3481099999335129E-2</c:v>
                </c:pt>
                <c:pt idx="46">
                  <c:v>4.2274000006727874E-2</c:v>
                </c:pt>
                <c:pt idx="50">
                  <c:v>6.8997000002127606E-2</c:v>
                </c:pt>
                <c:pt idx="51">
                  <c:v>9.2375600004743319E-2</c:v>
                </c:pt>
                <c:pt idx="52">
                  <c:v>9.4386900003883056E-2</c:v>
                </c:pt>
                <c:pt idx="53">
                  <c:v>9.3122999998740852E-2</c:v>
                </c:pt>
                <c:pt idx="54">
                  <c:v>0.10501456366910134</c:v>
                </c:pt>
                <c:pt idx="55">
                  <c:v>0.10609680000197841</c:v>
                </c:pt>
                <c:pt idx="56">
                  <c:v>0.10861149999982445</c:v>
                </c:pt>
                <c:pt idx="57">
                  <c:v>0.11758840000402415</c:v>
                </c:pt>
                <c:pt idx="58">
                  <c:v>0.11985779999668011</c:v>
                </c:pt>
                <c:pt idx="59">
                  <c:v>0.15350220000254922</c:v>
                </c:pt>
                <c:pt idx="60">
                  <c:v>0.16569719999824883</c:v>
                </c:pt>
                <c:pt idx="61">
                  <c:v>0.19037440000101924</c:v>
                </c:pt>
                <c:pt idx="62">
                  <c:v>0.1916105000054813</c:v>
                </c:pt>
                <c:pt idx="63">
                  <c:v>0.26203669999813428</c:v>
                </c:pt>
                <c:pt idx="64">
                  <c:v>0.19265040000027511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8-4913-97B2-1A35783CBE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8-4913-97B2-1A35783CBE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8-4913-97B2-1A35783CBE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5.9999999999999995E-4</c:v>
                  </c:pt>
                  <c:pt idx="41">
                    <c:v>0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2.0000000000000001E-4</c:v>
                  </c:pt>
                  <c:pt idx="48">
                    <c:v>1.5E-3</c:v>
                  </c:pt>
                  <c:pt idx="49">
                    <c:v>2.2000000000000001E-3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4.1999999999999997E-3</c:v>
                  </c:pt>
                  <c:pt idx="53">
                    <c:v>3.7000000000000002E-3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1.7000000000000001E-4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1E-4</c:v>
                  </c:pt>
                  <c:pt idx="61">
                    <c:v>2E-3</c:v>
                  </c:pt>
                  <c:pt idx="62">
                    <c:v>1.9E-3</c:v>
                  </c:pt>
                  <c:pt idx="63">
                    <c:v>2E-3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8-4913-97B2-1A35783CBE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-48065.5</c:v>
                </c:pt>
                <c:pt idx="1">
                  <c:v>-4782</c:v>
                </c:pt>
                <c:pt idx="2">
                  <c:v>-4771</c:v>
                </c:pt>
                <c:pt idx="3">
                  <c:v>-3888.5</c:v>
                </c:pt>
                <c:pt idx="4">
                  <c:v>-3757.5</c:v>
                </c:pt>
                <c:pt idx="5">
                  <c:v>-3755</c:v>
                </c:pt>
                <c:pt idx="6">
                  <c:v>-3746.5</c:v>
                </c:pt>
                <c:pt idx="7">
                  <c:v>-3744</c:v>
                </c:pt>
                <c:pt idx="8">
                  <c:v>-3727.5</c:v>
                </c:pt>
                <c:pt idx="9">
                  <c:v>-3714</c:v>
                </c:pt>
                <c:pt idx="10">
                  <c:v>-3673</c:v>
                </c:pt>
                <c:pt idx="11">
                  <c:v>-3654</c:v>
                </c:pt>
                <c:pt idx="12">
                  <c:v>-3643</c:v>
                </c:pt>
                <c:pt idx="13">
                  <c:v>-3643</c:v>
                </c:pt>
                <c:pt idx="14">
                  <c:v>-3632</c:v>
                </c:pt>
                <c:pt idx="15">
                  <c:v>-3066</c:v>
                </c:pt>
                <c:pt idx="16">
                  <c:v>-2828.5</c:v>
                </c:pt>
                <c:pt idx="17">
                  <c:v>-2820.5</c:v>
                </c:pt>
                <c:pt idx="18">
                  <c:v>-2818</c:v>
                </c:pt>
                <c:pt idx="19">
                  <c:v>-2815</c:v>
                </c:pt>
                <c:pt idx="20">
                  <c:v>-2815</c:v>
                </c:pt>
                <c:pt idx="21">
                  <c:v>-2744</c:v>
                </c:pt>
                <c:pt idx="22">
                  <c:v>-900.5</c:v>
                </c:pt>
                <c:pt idx="23">
                  <c:v>-881.5</c:v>
                </c:pt>
                <c:pt idx="24">
                  <c:v>-881</c:v>
                </c:pt>
                <c:pt idx="25">
                  <c:v>-878.5</c:v>
                </c:pt>
                <c:pt idx="26">
                  <c:v>-857</c:v>
                </c:pt>
                <c:pt idx="27">
                  <c:v>-856.5</c:v>
                </c:pt>
                <c:pt idx="28">
                  <c:v>-854</c:v>
                </c:pt>
                <c:pt idx="29">
                  <c:v>-851.5</c:v>
                </c:pt>
                <c:pt idx="30">
                  <c:v>-840.5</c:v>
                </c:pt>
                <c:pt idx="31">
                  <c:v>-840</c:v>
                </c:pt>
                <c:pt idx="32">
                  <c:v>-837.5</c:v>
                </c:pt>
                <c:pt idx="33">
                  <c:v>-802.5</c:v>
                </c:pt>
                <c:pt idx="34">
                  <c:v>-802</c:v>
                </c:pt>
                <c:pt idx="35">
                  <c:v>0</c:v>
                </c:pt>
                <c:pt idx="36">
                  <c:v>2214</c:v>
                </c:pt>
                <c:pt idx="37">
                  <c:v>2251.5</c:v>
                </c:pt>
                <c:pt idx="38">
                  <c:v>4076</c:v>
                </c:pt>
                <c:pt idx="39">
                  <c:v>5232</c:v>
                </c:pt>
                <c:pt idx="40">
                  <c:v>6248</c:v>
                </c:pt>
                <c:pt idx="41">
                  <c:v>6410</c:v>
                </c:pt>
                <c:pt idx="42">
                  <c:v>7297</c:v>
                </c:pt>
                <c:pt idx="43">
                  <c:v>8073</c:v>
                </c:pt>
                <c:pt idx="44">
                  <c:v>8225.5</c:v>
                </c:pt>
                <c:pt idx="45">
                  <c:v>9169.5</c:v>
                </c:pt>
                <c:pt idx="46">
                  <c:v>9170</c:v>
                </c:pt>
                <c:pt idx="47">
                  <c:v>9194</c:v>
                </c:pt>
                <c:pt idx="48">
                  <c:v>12152</c:v>
                </c:pt>
                <c:pt idx="49">
                  <c:v>12152.5</c:v>
                </c:pt>
                <c:pt idx="50">
                  <c:v>12185</c:v>
                </c:pt>
                <c:pt idx="51">
                  <c:v>13098</c:v>
                </c:pt>
                <c:pt idx="52">
                  <c:v>13214.5</c:v>
                </c:pt>
                <c:pt idx="53">
                  <c:v>13215</c:v>
                </c:pt>
                <c:pt idx="54">
                  <c:v>14076</c:v>
                </c:pt>
                <c:pt idx="55">
                  <c:v>14144</c:v>
                </c:pt>
                <c:pt idx="56">
                  <c:v>14257.5</c:v>
                </c:pt>
                <c:pt idx="57">
                  <c:v>14922</c:v>
                </c:pt>
                <c:pt idx="58">
                  <c:v>15149</c:v>
                </c:pt>
                <c:pt idx="59">
                  <c:v>17151</c:v>
                </c:pt>
                <c:pt idx="60">
                  <c:v>18126</c:v>
                </c:pt>
                <c:pt idx="61">
                  <c:v>19152</c:v>
                </c:pt>
                <c:pt idx="62">
                  <c:v>19152.5</c:v>
                </c:pt>
                <c:pt idx="63">
                  <c:v>19223.5</c:v>
                </c:pt>
                <c:pt idx="64">
                  <c:v>19232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23">
                  <c:v>-0.17378804084438942</c:v>
                </c:pt>
                <c:pt idx="24">
                  <c:v>-0.17377866594866836</c:v>
                </c:pt>
                <c:pt idx="25">
                  <c:v>-0.17373179147006299</c:v>
                </c:pt>
                <c:pt idx="26">
                  <c:v>-0.17332867095405671</c:v>
                </c:pt>
                <c:pt idx="27">
                  <c:v>-0.17331929605833563</c:v>
                </c:pt>
                <c:pt idx="28">
                  <c:v>-0.17327242157973027</c:v>
                </c:pt>
                <c:pt idx="29">
                  <c:v>-0.17322554710112487</c:v>
                </c:pt>
                <c:pt idx="30">
                  <c:v>-0.1730192993952612</c:v>
                </c:pt>
                <c:pt idx="31">
                  <c:v>-0.17300992449954014</c:v>
                </c:pt>
                <c:pt idx="32">
                  <c:v>-0.17296305002093476</c:v>
                </c:pt>
                <c:pt idx="33">
                  <c:v>-0.17230680732045944</c:v>
                </c:pt>
                <c:pt idx="34">
                  <c:v>-0.17229743242473838</c:v>
                </c:pt>
                <c:pt idx="38">
                  <c:v>-8.0835949769922685E-2</c:v>
                </c:pt>
                <c:pt idx="39">
                  <c:v>-5.9161190862795379E-2</c:v>
                </c:pt>
                <c:pt idx="40">
                  <c:v>-4.0111402757569317E-2</c:v>
                </c:pt>
                <c:pt idx="41">
                  <c:v>-3.7073936543940755E-2</c:v>
                </c:pt>
                <c:pt idx="42">
                  <c:v>-2.0442871534752244E-2</c:v>
                </c:pt>
                <c:pt idx="43">
                  <c:v>-5.8930333756425923E-3</c:v>
                </c:pt>
                <c:pt idx="44">
                  <c:v>-3.033690180714449E-3</c:v>
                </c:pt>
                <c:pt idx="45">
                  <c:v>1.4666112940676684E-2</c:v>
                </c:pt>
                <c:pt idx="46">
                  <c:v>1.4675487836397771E-2</c:v>
                </c:pt>
                <c:pt idx="47">
                  <c:v>1.5125482831009396E-2</c:v>
                </c:pt>
                <c:pt idx="48">
                  <c:v>7.0587365916893963E-2</c:v>
                </c:pt>
                <c:pt idx="49">
                  <c:v>7.0596740812615022E-2</c:v>
                </c:pt>
                <c:pt idx="50">
                  <c:v>7.120610903448496E-2</c:v>
                </c:pt>
                <c:pt idx="51">
                  <c:v>8.8324668621169417E-2</c:v>
                </c:pt>
                <c:pt idx="52">
                  <c:v>9.0509019324180068E-2</c:v>
                </c:pt>
                <c:pt idx="53">
                  <c:v>9.0518394219901155E-2</c:v>
                </c:pt>
                <c:pt idx="54">
                  <c:v>0.10666196465159372</c:v>
                </c:pt>
                <c:pt idx="55">
                  <c:v>0.10793695046966001</c:v>
                </c:pt>
                <c:pt idx="56">
                  <c:v>0.11006505179834425</c:v>
                </c:pt>
                <c:pt idx="57">
                  <c:v>0.12252428821165401</c:v>
                </c:pt>
                <c:pt idx="58">
                  <c:v>0.12678049086902243</c:v>
                </c:pt>
                <c:pt idx="59">
                  <c:v>0.16431757333621</c:v>
                </c:pt>
                <c:pt idx="60">
                  <c:v>0.18259861999230786</c:v>
                </c:pt>
                <c:pt idx="61">
                  <c:v>0.20183590601195545</c:v>
                </c:pt>
                <c:pt idx="62">
                  <c:v>0.20184528090767651</c:v>
                </c:pt>
                <c:pt idx="63">
                  <c:v>0.20317651610006926</c:v>
                </c:pt>
                <c:pt idx="64">
                  <c:v>0.20333588932732755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58-4913-97B2-1A35783CB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75688"/>
        <c:axId val="1"/>
      </c:scatterChart>
      <c:valAx>
        <c:axId val="754675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0379119276761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075075075075074E-3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75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428625</xdr:colOff>
      <xdr:row>19</xdr:row>
      <xdr:rowOff>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CA52880D-777C-0EB3-BA72-00A3E7B0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27</xdr:col>
      <xdr:colOff>9525</xdr:colOff>
      <xdr:row>19</xdr:row>
      <xdr:rowOff>9525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03ADCE03-6B91-8EE4-1CD1-05FF01B07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03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4910" TargetMode="External"/><Relationship Id="rId7" Type="http://schemas.openxmlformats.org/officeDocument/2006/relationships/hyperlink" Target="http://www.konkoly.hu/cgi-bin/IBVS?4910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4910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910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4910" TargetMode="External"/><Relationship Id="rId15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814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4910" TargetMode="External"/><Relationship Id="rId9" Type="http://schemas.openxmlformats.org/officeDocument/2006/relationships/hyperlink" Target="http://www.konkoly.hu/cgi-bin/IBVS?5736" TargetMode="External"/><Relationship Id="rId14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0"/>
  <sheetViews>
    <sheetView tabSelected="1" workbookViewId="0">
      <pane xSplit="14" ySplit="21" topLeftCell="O7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85546875" customWidth="1"/>
    <col min="2" max="2" width="3.85546875" customWidth="1"/>
    <col min="3" max="3" width="13.140625" customWidth="1"/>
    <col min="4" max="4" width="9.42578125" customWidth="1"/>
    <col min="5" max="5" width="11.710937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2">
        <v>52500.084199999998</v>
      </c>
      <c r="G1" s="2">
        <v>0.3661278</v>
      </c>
      <c r="H1" s="2" t="s">
        <v>40</v>
      </c>
    </row>
    <row r="2" spans="1:8" s="28" customFormat="1" ht="12.95" customHeight="1" x14ac:dyDescent="0.2">
      <c r="A2" s="28" t="s">
        <v>24</v>
      </c>
      <c r="B2" s="28" t="str">
        <f>H1</f>
        <v xml:space="preserve">EW        </v>
      </c>
      <c r="D2" s="29" t="s">
        <v>215</v>
      </c>
    </row>
    <row r="3" spans="1:8" s="28" customFormat="1" ht="12.95" customHeight="1" thickBot="1" x14ac:dyDescent="0.25"/>
    <row r="4" spans="1:8" s="28" customFormat="1" ht="12.95" customHeight="1" thickTop="1" thickBot="1" x14ac:dyDescent="0.25">
      <c r="A4" s="30" t="s">
        <v>38</v>
      </c>
      <c r="C4" s="31">
        <f>F1</f>
        <v>52500.084199999998</v>
      </c>
      <c r="D4" s="32">
        <f>G1</f>
        <v>0.3661278</v>
      </c>
      <c r="E4" s="33" t="s">
        <v>36</v>
      </c>
    </row>
    <row r="5" spans="1:8" s="28" customFormat="1" ht="12.95" customHeight="1" thickTop="1" x14ac:dyDescent="0.2">
      <c r="A5" s="34" t="s">
        <v>29</v>
      </c>
      <c r="C5" s="35">
        <v>-9.5</v>
      </c>
      <c r="D5" s="28" t="s">
        <v>30</v>
      </c>
    </row>
    <row r="6" spans="1:8" s="28" customFormat="1" ht="12.95" customHeight="1" x14ac:dyDescent="0.2">
      <c r="A6" s="30" t="s">
        <v>2</v>
      </c>
    </row>
    <row r="7" spans="1:8" s="28" customFormat="1" ht="12.95" customHeight="1" x14ac:dyDescent="0.2">
      <c r="A7" s="28" t="s">
        <v>3</v>
      </c>
      <c r="C7" s="28">
        <f>C4</f>
        <v>52500.084199999998</v>
      </c>
    </row>
    <row r="8" spans="1:8" s="28" customFormat="1" ht="12.95" customHeight="1" x14ac:dyDescent="0.2">
      <c r="A8" s="28" t="s">
        <v>4</v>
      </c>
      <c r="C8" s="28">
        <f>D4</f>
        <v>0.3661278</v>
      </c>
      <c r="D8" s="35"/>
    </row>
    <row r="9" spans="1:8" s="28" customFormat="1" ht="12.95" customHeight="1" x14ac:dyDescent="0.2">
      <c r="A9" s="36" t="s">
        <v>34</v>
      </c>
      <c r="B9" s="37">
        <v>70</v>
      </c>
      <c r="C9" s="38" t="str">
        <f>"F"&amp;B9</f>
        <v>F70</v>
      </c>
      <c r="D9" s="39" t="str">
        <f>"G"&amp;B9</f>
        <v>G70</v>
      </c>
    </row>
    <row r="10" spans="1:8" s="28" customFormat="1" ht="12.95" customHeight="1" thickBot="1" x14ac:dyDescent="0.25">
      <c r="C10" s="40" t="s">
        <v>20</v>
      </c>
      <c r="D10" s="40" t="s">
        <v>21</v>
      </c>
    </row>
    <row r="11" spans="1:8" s="28" customFormat="1" ht="12.95" customHeight="1" x14ac:dyDescent="0.2">
      <c r="A11" s="28" t="s">
        <v>16</v>
      </c>
      <c r="C11" s="39">
        <f ca="1">INTERCEPT(INDIRECT($D$9):G989,INDIRECT($C$9):F989)</f>
        <v>-0.15726009968813276</v>
      </c>
      <c r="D11" s="41"/>
    </row>
    <row r="12" spans="1:8" s="28" customFormat="1" ht="12.95" customHeight="1" x14ac:dyDescent="0.2">
      <c r="A12" s="28" t="s">
        <v>17</v>
      </c>
      <c r="C12" s="39">
        <f ca="1">SLOPE(INDIRECT($D$9):G989,INDIRECT($C$9):F989)</f>
        <v>1.8749791442151639E-5</v>
      </c>
      <c r="D12" s="42"/>
    </row>
    <row r="13" spans="1:8" s="28" customFormat="1" ht="12.95" customHeight="1" x14ac:dyDescent="0.2">
      <c r="A13" s="28" t="s">
        <v>19</v>
      </c>
      <c r="C13" s="41" t="s">
        <v>14</v>
      </c>
    </row>
    <row r="14" spans="1:8" s="28" customFormat="1" ht="12.95" customHeight="1" x14ac:dyDescent="0.2"/>
    <row r="15" spans="1:8" s="28" customFormat="1" ht="12.95" customHeight="1" x14ac:dyDescent="0.2">
      <c r="A15" s="43" t="s">
        <v>18</v>
      </c>
      <c r="C15" s="44">
        <f ca="1">(C7+C11)+(C8+C12)*INT(MAX(F21:F3530))</f>
        <v>59541.657385489329</v>
      </c>
      <c r="E15" s="45" t="s">
        <v>46</v>
      </c>
      <c r="F15" s="35">
        <v>1</v>
      </c>
    </row>
    <row r="16" spans="1:8" s="28" customFormat="1" ht="12.95" customHeight="1" x14ac:dyDescent="0.2">
      <c r="A16" s="30" t="s">
        <v>5</v>
      </c>
      <c r="C16" s="46">
        <f ca="1">+C8+C12</f>
        <v>0.36614654979144218</v>
      </c>
      <c r="E16" s="45" t="s">
        <v>31</v>
      </c>
      <c r="F16" s="47">
        <f ca="1">NOW()+15018.5+$C$5/24</f>
        <v>60367.551515856481</v>
      </c>
    </row>
    <row r="17" spans="1:21" s="28" customFormat="1" ht="12.95" customHeight="1" thickBot="1" x14ac:dyDescent="0.25">
      <c r="A17" s="45" t="s">
        <v>28</v>
      </c>
      <c r="C17" s="28">
        <f>COUNT(C21:C2188)</f>
        <v>65</v>
      </c>
      <c r="E17" s="45" t="s">
        <v>47</v>
      </c>
      <c r="F17" s="47">
        <f ca="1">ROUND(2*(F16-$C$7)/$C$8,0)/2+F15</f>
        <v>21489.5</v>
      </c>
    </row>
    <row r="18" spans="1:21" s="28" customFormat="1" ht="12.95" customHeight="1" thickTop="1" thickBot="1" x14ac:dyDescent="0.25">
      <c r="A18" s="30" t="s">
        <v>6</v>
      </c>
      <c r="C18" s="48">
        <f ca="1">+C15</f>
        <v>59541.657385489329</v>
      </c>
      <c r="D18" s="49">
        <f ca="1">+C16</f>
        <v>0.36614654979144218</v>
      </c>
      <c r="E18" s="45" t="s">
        <v>32</v>
      </c>
      <c r="F18" s="39">
        <f ca="1">ROUND(2*(F16-$C$15)/$C$16,0)/2+F15</f>
        <v>2256.5</v>
      </c>
    </row>
    <row r="19" spans="1:21" s="28" customFormat="1" ht="12.95" customHeight="1" thickTop="1" x14ac:dyDescent="0.2">
      <c r="E19" s="45" t="s">
        <v>33</v>
      </c>
      <c r="F19" s="50">
        <f ca="1">+$C$15+$C$16*F18-15018.5-$C$5/24</f>
        <v>45349.762908427052</v>
      </c>
    </row>
    <row r="20" spans="1:21" s="28" customFormat="1" ht="12.95" customHeight="1" thickBot="1" x14ac:dyDescent="0.25">
      <c r="A20" s="40" t="s">
        <v>7</v>
      </c>
      <c r="B20" s="40" t="s">
        <v>8</v>
      </c>
      <c r="C20" s="40" t="s">
        <v>9</v>
      </c>
      <c r="D20" s="40" t="s">
        <v>13</v>
      </c>
      <c r="E20" s="40" t="s">
        <v>10</v>
      </c>
      <c r="F20" s="40" t="s">
        <v>11</v>
      </c>
      <c r="G20" s="40" t="s">
        <v>12</v>
      </c>
      <c r="H20" s="51" t="s">
        <v>62</v>
      </c>
      <c r="I20" s="51" t="s">
        <v>65</v>
      </c>
      <c r="J20" s="51" t="s">
        <v>54</v>
      </c>
      <c r="K20" s="51" t="s">
        <v>53</v>
      </c>
      <c r="L20" s="51" t="s">
        <v>25</v>
      </c>
      <c r="M20" s="51" t="s">
        <v>26</v>
      </c>
      <c r="N20" s="51" t="s">
        <v>27</v>
      </c>
      <c r="O20" s="51" t="s">
        <v>23</v>
      </c>
      <c r="P20" s="52" t="s">
        <v>22</v>
      </c>
      <c r="Q20" s="40" t="s">
        <v>15</v>
      </c>
      <c r="U20" s="40" t="s">
        <v>212</v>
      </c>
    </row>
    <row r="21" spans="1:21" s="28" customFormat="1" ht="12.95" customHeight="1" x14ac:dyDescent="0.2">
      <c r="A21" s="53" t="s">
        <v>71</v>
      </c>
      <c r="B21" s="53" t="s">
        <v>35</v>
      </c>
      <c r="C21" s="6">
        <v>34901.919000000002</v>
      </c>
      <c r="D21" s="6" t="s">
        <v>65</v>
      </c>
      <c r="E21" s="53">
        <f t="shared" ref="E21:E52" si="0">+(C21-C$7)/C$8</f>
        <v>-48065.635005044678</v>
      </c>
      <c r="F21" s="28">
        <f t="shared" ref="F21:F52" si="1">ROUND(2*E21,0)/2</f>
        <v>-48065.5</v>
      </c>
      <c r="G21" s="28">
        <f t="shared" ref="G21:G42" si="2">+C21-(C$7+F21*C$8)</f>
        <v>-4.9429099999542814E-2</v>
      </c>
      <c r="H21" s="28">
        <f>+G21</f>
        <v>-4.9429099999542814E-2</v>
      </c>
      <c r="Q21" s="54">
        <f t="shared" ref="Q21:Q52" si="3">+C21-15018.5</f>
        <v>19883.419000000002</v>
      </c>
    </row>
    <row r="22" spans="1:21" s="28" customFormat="1" ht="12.95" customHeight="1" x14ac:dyDescent="0.2">
      <c r="A22" s="28" t="s">
        <v>77</v>
      </c>
      <c r="B22" s="28" t="s">
        <v>35</v>
      </c>
      <c r="C22" s="55">
        <v>50749.266000000003</v>
      </c>
      <c r="D22" s="55" t="s">
        <v>65</v>
      </c>
      <c r="E22" s="53">
        <f t="shared" si="0"/>
        <v>-4781.9865085360743</v>
      </c>
      <c r="F22" s="28">
        <f t="shared" si="1"/>
        <v>-4782</v>
      </c>
      <c r="G22" s="28">
        <f t="shared" si="2"/>
        <v>4.939600003126543E-3</v>
      </c>
      <c r="I22" s="28">
        <f>+G22</f>
        <v>4.939600003126543E-3</v>
      </c>
      <c r="Q22" s="54">
        <f t="shared" si="3"/>
        <v>35730.766000000003</v>
      </c>
    </row>
    <row r="23" spans="1:21" s="28" customFormat="1" ht="12.95" customHeight="1" x14ac:dyDescent="0.2">
      <c r="A23" s="28" t="s">
        <v>77</v>
      </c>
      <c r="B23" s="28" t="s">
        <v>35</v>
      </c>
      <c r="C23" s="55">
        <v>50753.284</v>
      </c>
      <c r="D23" s="55" t="s">
        <v>65</v>
      </c>
      <c r="E23" s="53">
        <f t="shared" si="0"/>
        <v>-4771.0121984727675</v>
      </c>
      <c r="F23" s="28">
        <f t="shared" si="1"/>
        <v>-4771</v>
      </c>
      <c r="G23" s="28">
        <f t="shared" si="2"/>
        <v>-4.4662000000244007E-3</v>
      </c>
      <c r="I23" s="28">
        <f>+G23</f>
        <v>-4.4662000000244007E-3</v>
      </c>
      <c r="Q23" s="54">
        <f t="shared" si="3"/>
        <v>35734.784</v>
      </c>
    </row>
    <row r="24" spans="1:21" s="28" customFormat="1" ht="12.95" customHeight="1" x14ac:dyDescent="0.2">
      <c r="A24" s="28" t="s">
        <v>77</v>
      </c>
      <c r="B24" s="28" t="s">
        <v>49</v>
      </c>
      <c r="C24" s="55">
        <v>51076.413</v>
      </c>
      <c r="D24" s="55" t="s">
        <v>65</v>
      </c>
      <c r="E24" s="53">
        <f t="shared" si="0"/>
        <v>-3888.4542501279525</v>
      </c>
      <c r="F24" s="28">
        <f t="shared" si="1"/>
        <v>-3888.5</v>
      </c>
      <c r="G24" s="28">
        <f t="shared" si="2"/>
        <v>1.6750300004787277E-2</v>
      </c>
      <c r="I24" s="28">
        <f>+G24</f>
        <v>1.6750300004787277E-2</v>
      </c>
      <c r="Q24" s="54">
        <f t="shared" si="3"/>
        <v>36057.913</v>
      </c>
    </row>
    <row r="25" spans="1:21" s="28" customFormat="1" ht="12.95" customHeight="1" x14ac:dyDescent="0.2">
      <c r="A25" s="6" t="s">
        <v>52</v>
      </c>
      <c r="B25" s="8" t="s">
        <v>49</v>
      </c>
      <c r="C25" s="6">
        <v>51124.349199999997</v>
      </c>
      <c r="D25" s="6" t="s">
        <v>53</v>
      </c>
      <c r="E25" s="28">
        <f t="shared" si="0"/>
        <v>-3757.5267433939748</v>
      </c>
      <c r="F25" s="28">
        <f t="shared" si="1"/>
        <v>-3757.5</v>
      </c>
      <c r="G25" s="28">
        <f t="shared" si="2"/>
        <v>-9.7915000005741604E-3</v>
      </c>
      <c r="K25" s="28">
        <f>+G25</f>
        <v>-9.7915000005741604E-3</v>
      </c>
      <c r="Q25" s="54">
        <f t="shared" si="3"/>
        <v>36105.849199999997</v>
      </c>
    </row>
    <row r="26" spans="1:21" s="28" customFormat="1" ht="12.95" customHeight="1" x14ac:dyDescent="0.2">
      <c r="A26" s="28" t="s">
        <v>77</v>
      </c>
      <c r="B26" s="28" t="s">
        <v>35</v>
      </c>
      <c r="C26" s="55">
        <v>51125.288999999997</v>
      </c>
      <c r="D26" s="55" t="s">
        <v>65</v>
      </c>
      <c r="E26" s="53">
        <f t="shared" si="0"/>
        <v>-3754.9598801292896</v>
      </c>
      <c r="F26" s="28">
        <f t="shared" si="1"/>
        <v>-3755</v>
      </c>
      <c r="G26" s="28">
        <f t="shared" si="2"/>
        <v>1.468899999599671E-2</v>
      </c>
      <c r="I26" s="28">
        <f>+G26</f>
        <v>1.468899999599671E-2</v>
      </c>
      <c r="Q26" s="54">
        <f t="shared" si="3"/>
        <v>36106.788999999997</v>
      </c>
    </row>
    <row r="27" spans="1:21" s="28" customFormat="1" ht="12.95" customHeight="1" x14ac:dyDescent="0.2">
      <c r="A27" s="6" t="s">
        <v>52</v>
      </c>
      <c r="B27" s="8" t="s">
        <v>49</v>
      </c>
      <c r="C27" s="6">
        <v>51128.389900000002</v>
      </c>
      <c r="D27" s="6" t="s">
        <v>53</v>
      </c>
      <c r="E27" s="28">
        <f t="shared" si="0"/>
        <v>-3746.4904331219741</v>
      </c>
      <c r="F27" s="28">
        <f t="shared" si="1"/>
        <v>-3746.5</v>
      </c>
      <c r="G27" s="28">
        <f t="shared" si="2"/>
        <v>3.5027000049012713E-3</v>
      </c>
      <c r="K27" s="28">
        <f>+G27</f>
        <v>3.5027000049012713E-3</v>
      </c>
      <c r="Q27" s="54">
        <f t="shared" si="3"/>
        <v>36109.889900000002</v>
      </c>
    </row>
    <row r="28" spans="1:21" s="28" customFormat="1" ht="12.95" customHeight="1" x14ac:dyDescent="0.2">
      <c r="A28" s="28" t="s">
        <v>77</v>
      </c>
      <c r="B28" s="28" t="s">
        <v>35</v>
      </c>
      <c r="C28" s="55">
        <v>51129.313999999998</v>
      </c>
      <c r="D28" s="55" t="s">
        <v>65</v>
      </c>
      <c r="E28" s="53">
        <f t="shared" si="0"/>
        <v>-3743.96645105889</v>
      </c>
      <c r="F28" s="28">
        <f t="shared" si="1"/>
        <v>-3744</v>
      </c>
      <c r="G28" s="28">
        <f t="shared" si="2"/>
        <v>1.2283199997909833E-2</v>
      </c>
      <c r="I28" s="28">
        <f>+G28</f>
        <v>1.2283199997909833E-2</v>
      </c>
      <c r="Q28" s="54">
        <f t="shared" si="3"/>
        <v>36110.813999999998</v>
      </c>
    </row>
    <row r="29" spans="1:21" s="28" customFormat="1" ht="12.95" customHeight="1" x14ac:dyDescent="0.2">
      <c r="A29" s="28" t="s">
        <v>77</v>
      </c>
      <c r="B29" s="28" t="s">
        <v>49</v>
      </c>
      <c r="C29" s="55">
        <v>51135.324999999997</v>
      </c>
      <c r="D29" s="55" t="s">
        <v>65</v>
      </c>
      <c r="E29" s="53">
        <f t="shared" si="0"/>
        <v>-3727.5486865515277</v>
      </c>
      <c r="F29" s="28">
        <f t="shared" si="1"/>
        <v>-3727.5</v>
      </c>
      <c r="G29" s="28">
        <f t="shared" si="2"/>
        <v>-1.7825499999162275E-2</v>
      </c>
      <c r="I29" s="28">
        <f>+G29</f>
        <v>-1.7825499999162275E-2</v>
      </c>
      <c r="Q29" s="54">
        <f t="shared" si="3"/>
        <v>36116.824999999997</v>
      </c>
    </row>
    <row r="30" spans="1:21" s="28" customFormat="1" ht="12.95" customHeight="1" x14ac:dyDescent="0.2">
      <c r="A30" s="28" t="s">
        <v>77</v>
      </c>
      <c r="B30" s="28" t="s">
        <v>35</v>
      </c>
      <c r="C30" s="55">
        <v>51140.292999999998</v>
      </c>
      <c r="D30" s="55" t="s">
        <v>65</v>
      </c>
      <c r="E30" s="53">
        <f t="shared" si="0"/>
        <v>-3713.9796540989228</v>
      </c>
      <c r="F30" s="28">
        <f t="shared" si="1"/>
        <v>-3714</v>
      </c>
      <c r="G30" s="28">
        <f t="shared" si="2"/>
        <v>7.449199998518452E-3</v>
      </c>
      <c r="I30" s="28">
        <f>+G30</f>
        <v>7.449199998518452E-3</v>
      </c>
      <c r="Q30" s="54">
        <f t="shared" si="3"/>
        <v>36121.792999999998</v>
      </c>
    </row>
    <row r="31" spans="1:21" s="28" customFormat="1" ht="12.95" customHeight="1" x14ac:dyDescent="0.2">
      <c r="A31" s="28" t="s">
        <v>77</v>
      </c>
      <c r="B31" s="28" t="s">
        <v>35</v>
      </c>
      <c r="C31" s="55">
        <v>51155.298000000003</v>
      </c>
      <c r="D31" s="55" t="s">
        <v>65</v>
      </c>
      <c r="E31" s="53">
        <f t="shared" si="0"/>
        <v>-3672.9966967818204</v>
      </c>
      <c r="F31" s="28">
        <f t="shared" si="1"/>
        <v>-3673</v>
      </c>
      <c r="G31" s="28">
        <f t="shared" si="2"/>
        <v>1.2094000048818998E-3</v>
      </c>
      <c r="I31" s="28">
        <f>+G31</f>
        <v>1.2094000048818998E-3</v>
      </c>
      <c r="Q31" s="54">
        <f t="shared" si="3"/>
        <v>36136.798000000003</v>
      </c>
    </row>
    <row r="32" spans="1:21" s="28" customFormat="1" ht="12.95" customHeight="1" x14ac:dyDescent="0.2">
      <c r="A32" s="28" t="s">
        <v>77</v>
      </c>
      <c r="B32" s="28" t="s">
        <v>35</v>
      </c>
      <c r="C32" s="55">
        <v>51162.245999999999</v>
      </c>
      <c r="D32" s="55" t="s">
        <v>65</v>
      </c>
      <c r="E32" s="53">
        <f t="shared" si="0"/>
        <v>-3654.01971661261</v>
      </c>
      <c r="F32" s="28">
        <f t="shared" si="1"/>
        <v>-3654</v>
      </c>
      <c r="G32" s="28">
        <f t="shared" si="2"/>
        <v>-7.2187999976449646E-3</v>
      </c>
      <c r="I32" s="28">
        <f>+G32</f>
        <v>-7.2187999976449646E-3</v>
      </c>
      <c r="Q32" s="54">
        <f t="shared" si="3"/>
        <v>36143.745999999999</v>
      </c>
    </row>
    <row r="33" spans="1:21" s="28" customFormat="1" ht="12.95" customHeight="1" x14ac:dyDescent="0.2">
      <c r="A33" s="6" t="s">
        <v>52</v>
      </c>
      <c r="B33" s="8" t="s">
        <v>35</v>
      </c>
      <c r="C33" s="6">
        <v>51166.275099999999</v>
      </c>
      <c r="D33" s="6" t="s">
        <v>54</v>
      </c>
      <c r="E33" s="28">
        <f t="shared" si="0"/>
        <v>-3643.0150892666402</v>
      </c>
      <c r="F33" s="28">
        <f t="shared" si="1"/>
        <v>-3643</v>
      </c>
      <c r="G33" s="28">
        <f t="shared" si="2"/>
        <v>-5.524599997443147E-3</v>
      </c>
      <c r="K33" s="28">
        <f>+G33</f>
        <v>-5.524599997443147E-3</v>
      </c>
      <c r="Q33" s="54">
        <f t="shared" si="3"/>
        <v>36147.775099999999</v>
      </c>
    </row>
    <row r="34" spans="1:21" s="28" customFormat="1" ht="12.95" customHeight="1" x14ac:dyDescent="0.2">
      <c r="A34" s="28" t="s">
        <v>77</v>
      </c>
      <c r="B34" s="28" t="s">
        <v>35</v>
      </c>
      <c r="C34" s="55">
        <v>51166.286999999997</v>
      </c>
      <c r="D34" s="55" t="s">
        <v>65</v>
      </c>
      <c r="E34" s="53">
        <f t="shared" si="0"/>
        <v>-3642.9825869546121</v>
      </c>
      <c r="F34" s="28">
        <f t="shared" si="1"/>
        <v>-3643</v>
      </c>
      <c r="G34" s="28">
        <f t="shared" si="2"/>
        <v>6.3754000002518296E-3</v>
      </c>
      <c r="I34" s="28">
        <f>+G34</f>
        <v>6.3754000002518296E-3</v>
      </c>
      <c r="Q34" s="54">
        <f t="shared" si="3"/>
        <v>36147.786999999997</v>
      </c>
    </row>
    <row r="35" spans="1:21" s="28" customFormat="1" ht="12.95" customHeight="1" x14ac:dyDescent="0.2">
      <c r="A35" s="28" t="s">
        <v>77</v>
      </c>
      <c r="B35" s="28" t="s">
        <v>35</v>
      </c>
      <c r="C35" s="55">
        <v>51170.319000000003</v>
      </c>
      <c r="D35" s="55" t="s">
        <v>65</v>
      </c>
      <c r="E35" s="53">
        <f t="shared" si="0"/>
        <v>-3631.9700388771198</v>
      </c>
      <c r="F35" s="28">
        <f t="shared" si="1"/>
        <v>-3632</v>
      </c>
      <c r="G35" s="28">
        <f t="shared" si="2"/>
        <v>1.0969600007229019E-2</v>
      </c>
      <c r="I35" s="28">
        <f>+G35</f>
        <v>1.0969600007229019E-2</v>
      </c>
      <c r="Q35" s="54">
        <f t="shared" si="3"/>
        <v>36151.819000000003</v>
      </c>
    </row>
    <row r="36" spans="1:21" s="28" customFormat="1" ht="12.95" customHeight="1" x14ac:dyDescent="0.2">
      <c r="A36" s="28" t="s">
        <v>77</v>
      </c>
      <c r="B36" s="28" t="s">
        <v>35</v>
      </c>
      <c r="C36" s="55">
        <v>51377.533000000003</v>
      </c>
      <c r="D36" s="55" t="s">
        <v>65</v>
      </c>
      <c r="E36" s="53">
        <f t="shared" si="0"/>
        <v>-3066.0091913260735</v>
      </c>
      <c r="F36" s="28">
        <f t="shared" si="1"/>
        <v>-3066</v>
      </c>
      <c r="G36" s="28">
        <f t="shared" si="2"/>
        <v>-3.3651999910944141E-3</v>
      </c>
      <c r="I36" s="28">
        <f>+G36</f>
        <v>-3.3651999910944141E-3</v>
      </c>
      <c r="Q36" s="54">
        <f t="shared" si="3"/>
        <v>36359.033000000003</v>
      </c>
    </row>
    <row r="37" spans="1:21" s="28" customFormat="1" ht="12.95" customHeight="1" x14ac:dyDescent="0.2">
      <c r="A37" s="28" t="s">
        <v>77</v>
      </c>
      <c r="B37" s="28" t="s">
        <v>49</v>
      </c>
      <c r="C37" s="55">
        <v>51464.478999999999</v>
      </c>
      <c r="D37" s="55" t="s">
        <v>65</v>
      </c>
      <c r="E37" s="53">
        <f t="shared" si="0"/>
        <v>-2828.5347356851848</v>
      </c>
      <c r="F37" s="28">
        <f t="shared" si="1"/>
        <v>-2828.5</v>
      </c>
      <c r="G37" s="28">
        <f t="shared" si="2"/>
        <v>-1.2717699995846488E-2</v>
      </c>
      <c r="I37" s="28">
        <f>+G37</f>
        <v>-1.2717699995846488E-2</v>
      </c>
      <c r="Q37" s="54">
        <f t="shared" si="3"/>
        <v>36445.978999999999</v>
      </c>
    </row>
    <row r="38" spans="1:21" s="28" customFormat="1" ht="12.95" customHeight="1" x14ac:dyDescent="0.2">
      <c r="A38" s="6" t="s">
        <v>52</v>
      </c>
      <c r="B38" s="8" t="s">
        <v>49</v>
      </c>
      <c r="C38" s="6">
        <v>51467.427300000003</v>
      </c>
      <c r="D38" s="6" t="s">
        <v>53</v>
      </c>
      <c r="E38" s="28">
        <f t="shared" si="0"/>
        <v>-2820.4820830321937</v>
      </c>
      <c r="F38" s="28">
        <f t="shared" si="1"/>
        <v>-2820.5</v>
      </c>
      <c r="G38" s="28">
        <f t="shared" si="2"/>
        <v>6.5599000081419945E-3</v>
      </c>
      <c r="K38" s="28">
        <f>+G38</f>
        <v>6.5599000081419945E-3</v>
      </c>
      <c r="Q38" s="54">
        <f t="shared" si="3"/>
        <v>36448.927300000003</v>
      </c>
    </row>
    <row r="39" spans="1:21" s="28" customFormat="1" ht="12.95" customHeight="1" x14ac:dyDescent="0.2">
      <c r="A39" s="6" t="s">
        <v>52</v>
      </c>
      <c r="B39" s="8" t="s">
        <v>35</v>
      </c>
      <c r="C39" s="6">
        <v>51468.342799999999</v>
      </c>
      <c r="D39" s="6" t="s">
        <v>53</v>
      </c>
      <c r="E39" s="28">
        <f t="shared" si="0"/>
        <v>-2817.9815900349522</v>
      </c>
      <c r="F39" s="28">
        <f t="shared" si="1"/>
        <v>-2818</v>
      </c>
      <c r="G39" s="28">
        <f t="shared" si="2"/>
        <v>6.7404000001261011E-3</v>
      </c>
      <c r="K39" s="28">
        <f>+G39</f>
        <v>6.7404000001261011E-3</v>
      </c>
      <c r="Q39" s="54">
        <f t="shared" si="3"/>
        <v>36449.842799999999</v>
      </c>
    </row>
    <row r="40" spans="1:21" s="28" customFormat="1" ht="12.95" customHeight="1" x14ac:dyDescent="0.2">
      <c r="A40" s="28" t="s">
        <v>77</v>
      </c>
      <c r="B40" s="28" t="s">
        <v>35</v>
      </c>
      <c r="C40" s="55">
        <v>51469.438000000002</v>
      </c>
      <c r="D40" s="55" t="s">
        <v>65</v>
      </c>
      <c r="E40" s="53">
        <f t="shared" si="0"/>
        <v>-2814.9902848131051</v>
      </c>
      <c r="F40" s="28">
        <f t="shared" si="1"/>
        <v>-2815</v>
      </c>
      <c r="G40" s="28">
        <f t="shared" si="2"/>
        <v>3.5570000036386773E-3</v>
      </c>
      <c r="I40" s="28">
        <f>+G40</f>
        <v>3.5570000036386773E-3</v>
      </c>
      <c r="Q40" s="54">
        <f t="shared" si="3"/>
        <v>36450.938000000002</v>
      </c>
    </row>
    <row r="41" spans="1:21" s="28" customFormat="1" ht="12.95" customHeight="1" x14ac:dyDescent="0.2">
      <c r="A41" s="6" t="s">
        <v>52</v>
      </c>
      <c r="B41" s="8" t="s">
        <v>35</v>
      </c>
      <c r="C41" s="6">
        <v>51469.438900000001</v>
      </c>
      <c r="D41" s="6" t="s">
        <v>53</v>
      </c>
      <c r="E41" s="28">
        <f t="shared" si="0"/>
        <v>-2814.9878266550545</v>
      </c>
      <c r="F41" s="28">
        <f t="shared" si="1"/>
        <v>-2815</v>
      </c>
      <c r="G41" s="28">
        <f t="shared" si="2"/>
        <v>4.4570000027306378E-3</v>
      </c>
      <c r="K41" s="28">
        <f>+G41</f>
        <v>4.4570000027306378E-3</v>
      </c>
      <c r="Q41" s="54">
        <f t="shared" si="3"/>
        <v>36450.938900000001</v>
      </c>
    </row>
    <row r="42" spans="1:21" s="28" customFormat="1" ht="12.95" customHeight="1" x14ac:dyDescent="0.2">
      <c r="A42" s="28" t="s">
        <v>77</v>
      </c>
      <c r="B42" s="28" t="s">
        <v>35</v>
      </c>
      <c r="C42" s="55">
        <v>51495.438999999998</v>
      </c>
      <c r="D42" s="55" t="s">
        <v>65</v>
      </c>
      <c r="E42" s="53">
        <f t="shared" si="0"/>
        <v>-2743.9740986617217</v>
      </c>
      <c r="F42" s="28">
        <f t="shared" si="1"/>
        <v>-2744</v>
      </c>
      <c r="G42" s="28">
        <f t="shared" si="2"/>
        <v>9.4832000031601638E-3</v>
      </c>
      <c r="I42" s="28">
        <f>+G42</f>
        <v>9.4832000031601638E-3</v>
      </c>
      <c r="Q42" s="54">
        <f t="shared" si="3"/>
        <v>36476.938999999998</v>
      </c>
    </row>
    <row r="43" spans="1:21" s="28" customFormat="1" ht="12.95" customHeight="1" x14ac:dyDescent="0.2">
      <c r="A43" s="56" t="s">
        <v>205</v>
      </c>
      <c r="B43" s="57" t="s">
        <v>49</v>
      </c>
      <c r="C43" s="56">
        <v>52170.385999999999</v>
      </c>
      <c r="D43" s="56">
        <v>2.0000000000000001E-4</v>
      </c>
      <c r="E43" s="53">
        <f t="shared" si="0"/>
        <v>-900.50031710238579</v>
      </c>
      <c r="F43" s="28">
        <f t="shared" si="1"/>
        <v>-900.5</v>
      </c>
      <c r="Q43" s="54">
        <f t="shared" si="3"/>
        <v>37151.885999999999</v>
      </c>
      <c r="U43" s="28">
        <f>+C43-(C$7+F43*C$8)</f>
        <v>-1.1609999637585133E-4</v>
      </c>
    </row>
    <row r="44" spans="1:21" s="28" customFormat="1" ht="12.95" customHeight="1" x14ac:dyDescent="0.2">
      <c r="A44" s="56" t="s">
        <v>205</v>
      </c>
      <c r="B44" s="57" t="s">
        <v>49</v>
      </c>
      <c r="C44" s="56">
        <v>52177.343699999998</v>
      </c>
      <c r="D44" s="56">
        <v>2.0000000000000001E-4</v>
      </c>
      <c r="E44" s="53">
        <f t="shared" si="0"/>
        <v>-881.49684345193089</v>
      </c>
      <c r="F44" s="28">
        <f t="shared" si="1"/>
        <v>-881.5</v>
      </c>
      <c r="G44" s="28">
        <f t="shared" ref="G44:G85" si="4">+C44-(C$7+F44*C$8)</f>
        <v>1.1557000034372322E-3</v>
      </c>
      <c r="K44" s="28">
        <f t="shared" ref="K44:K65" si="5">+G44</f>
        <v>1.1557000034372322E-3</v>
      </c>
      <c r="O44" s="28">
        <f t="shared" ref="O44:O55" ca="1" si="6">+C$11+C$12*$F44</f>
        <v>-0.17378804084438942</v>
      </c>
      <c r="Q44" s="54">
        <f t="shared" si="3"/>
        <v>37158.843699999998</v>
      </c>
    </row>
    <row r="45" spans="1:21" s="28" customFormat="1" ht="12.95" customHeight="1" x14ac:dyDescent="0.2">
      <c r="A45" s="56" t="s">
        <v>205</v>
      </c>
      <c r="B45" s="57" t="s">
        <v>35</v>
      </c>
      <c r="C45" s="56">
        <v>52177.525900000001</v>
      </c>
      <c r="D45" s="56">
        <v>2.0000000000000001E-4</v>
      </c>
      <c r="E45" s="53">
        <f t="shared" si="0"/>
        <v>-880.99920301052521</v>
      </c>
      <c r="F45" s="28">
        <f t="shared" si="1"/>
        <v>-881</v>
      </c>
      <c r="G45" s="28">
        <f t="shared" si="4"/>
        <v>2.9180000274209306E-4</v>
      </c>
      <c r="K45" s="28">
        <f t="shared" si="5"/>
        <v>2.9180000274209306E-4</v>
      </c>
      <c r="O45" s="28">
        <f t="shared" ca="1" si="6"/>
        <v>-0.17377866594866836</v>
      </c>
      <c r="Q45" s="54">
        <f t="shared" si="3"/>
        <v>37159.025900000001</v>
      </c>
    </row>
    <row r="46" spans="1:21" s="28" customFormat="1" ht="12.95" customHeight="1" x14ac:dyDescent="0.2">
      <c r="A46" s="56" t="s">
        <v>205</v>
      </c>
      <c r="B46" s="57" t="s">
        <v>49</v>
      </c>
      <c r="C46" s="56">
        <v>52178.441299999999</v>
      </c>
      <c r="D46" s="56">
        <v>2.9999999999999997E-4</v>
      </c>
      <c r="E46" s="53">
        <f t="shared" si="0"/>
        <v>-878.49898314194911</v>
      </c>
      <c r="F46" s="28">
        <f t="shared" si="1"/>
        <v>-878.5</v>
      </c>
      <c r="G46" s="28">
        <f t="shared" si="4"/>
        <v>3.7230000452836975E-4</v>
      </c>
      <c r="K46" s="28">
        <f t="shared" si="5"/>
        <v>3.7230000452836975E-4</v>
      </c>
      <c r="O46" s="28">
        <f t="shared" ca="1" si="6"/>
        <v>-0.17373179147006299</v>
      </c>
      <c r="Q46" s="54">
        <f t="shared" si="3"/>
        <v>37159.941299999999</v>
      </c>
    </row>
    <row r="47" spans="1:21" s="28" customFormat="1" ht="12.95" customHeight="1" x14ac:dyDescent="0.2">
      <c r="A47" s="56" t="s">
        <v>205</v>
      </c>
      <c r="B47" s="57" t="s">
        <v>35</v>
      </c>
      <c r="C47" s="56">
        <v>52186.313199999997</v>
      </c>
      <c r="D47" s="56">
        <v>2.0000000000000001E-4</v>
      </c>
      <c r="E47" s="53">
        <f t="shared" si="0"/>
        <v>-856.99856716698548</v>
      </c>
      <c r="F47" s="28">
        <f t="shared" si="1"/>
        <v>-857</v>
      </c>
      <c r="G47" s="28">
        <f t="shared" si="4"/>
        <v>5.2460000006249174E-4</v>
      </c>
      <c r="K47" s="28">
        <f t="shared" si="5"/>
        <v>5.2460000006249174E-4</v>
      </c>
      <c r="O47" s="28">
        <f t="shared" ca="1" si="6"/>
        <v>-0.17332867095405671</v>
      </c>
      <c r="Q47" s="54">
        <f t="shared" si="3"/>
        <v>37167.813199999997</v>
      </c>
    </row>
    <row r="48" spans="1:21" s="28" customFormat="1" ht="12.95" customHeight="1" x14ac:dyDescent="0.2">
      <c r="A48" s="56" t="s">
        <v>205</v>
      </c>
      <c r="B48" s="57" t="s">
        <v>49</v>
      </c>
      <c r="C48" s="56">
        <v>52186.497199999998</v>
      </c>
      <c r="D48" s="56">
        <v>5.0000000000000001E-4</v>
      </c>
      <c r="E48" s="53">
        <f t="shared" si="0"/>
        <v>-856.49601040947869</v>
      </c>
      <c r="F48" s="28">
        <f t="shared" si="1"/>
        <v>-856.5</v>
      </c>
      <c r="G48" s="28">
        <f t="shared" si="4"/>
        <v>1.4606999975512736E-3</v>
      </c>
      <c r="K48" s="28">
        <f t="shared" si="5"/>
        <v>1.4606999975512736E-3</v>
      </c>
      <c r="O48" s="28">
        <f t="shared" ca="1" si="6"/>
        <v>-0.17331929605833563</v>
      </c>
      <c r="Q48" s="54">
        <f t="shared" si="3"/>
        <v>37167.997199999998</v>
      </c>
    </row>
    <row r="49" spans="1:17" s="28" customFormat="1" ht="12.95" customHeight="1" x14ac:dyDescent="0.2">
      <c r="A49" s="56" t="s">
        <v>205</v>
      </c>
      <c r="B49" s="57" t="s">
        <v>35</v>
      </c>
      <c r="C49" s="56">
        <v>52187.4107</v>
      </c>
      <c r="D49" s="56">
        <v>2.9999999999999997E-4</v>
      </c>
      <c r="E49" s="53">
        <f t="shared" si="0"/>
        <v>-854.00097998566935</v>
      </c>
      <c r="F49" s="28">
        <f t="shared" si="1"/>
        <v>-854</v>
      </c>
      <c r="G49" s="28">
        <f t="shared" si="4"/>
        <v>-3.5879999632015824E-4</v>
      </c>
      <c r="K49" s="28">
        <f t="shared" si="5"/>
        <v>-3.5879999632015824E-4</v>
      </c>
      <c r="O49" s="28">
        <f t="shared" ca="1" si="6"/>
        <v>-0.17327242157973027</v>
      </c>
      <c r="Q49" s="54">
        <f t="shared" si="3"/>
        <v>37168.9107</v>
      </c>
    </row>
    <row r="50" spans="1:17" s="28" customFormat="1" ht="12.95" customHeight="1" x14ac:dyDescent="0.2">
      <c r="A50" s="56" t="s">
        <v>205</v>
      </c>
      <c r="B50" s="57" t="s">
        <v>49</v>
      </c>
      <c r="C50" s="56">
        <v>52188.325799999999</v>
      </c>
      <c r="D50" s="56">
        <v>4.0000000000000002E-4</v>
      </c>
      <c r="E50" s="53">
        <f t="shared" si="0"/>
        <v>-851.50157950311007</v>
      </c>
      <c r="F50" s="28">
        <f t="shared" si="1"/>
        <v>-851.5</v>
      </c>
      <c r="G50" s="28">
        <f t="shared" si="4"/>
        <v>-5.7830000150715932E-4</v>
      </c>
      <c r="K50" s="28">
        <f t="shared" si="5"/>
        <v>-5.7830000150715932E-4</v>
      </c>
      <c r="O50" s="28">
        <f t="shared" ca="1" si="6"/>
        <v>-0.17322554710112487</v>
      </c>
      <c r="Q50" s="54">
        <f t="shared" si="3"/>
        <v>37169.825799999999</v>
      </c>
    </row>
    <row r="51" spans="1:17" s="28" customFormat="1" ht="12.95" customHeight="1" x14ac:dyDescent="0.2">
      <c r="A51" s="56" t="s">
        <v>205</v>
      </c>
      <c r="B51" s="57" t="s">
        <v>49</v>
      </c>
      <c r="C51" s="56">
        <v>52192.353799999997</v>
      </c>
      <c r="D51" s="56">
        <v>4.0000000000000002E-4</v>
      </c>
      <c r="E51" s="53">
        <f t="shared" si="0"/>
        <v>-840.49995657254203</v>
      </c>
      <c r="F51" s="28">
        <f t="shared" si="1"/>
        <v>-840.5</v>
      </c>
      <c r="G51" s="28">
        <f t="shared" si="4"/>
        <v>1.5899997379165143E-5</v>
      </c>
      <c r="K51" s="28">
        <f t="shared" si="5"/>
        <v>1.5899997379165143E-5</v>
      </c>
      <c r="O51" s="28">
        <f t="shared" ca="1" si="6"/>
        <v>-0.1730192993952612</v>
      </c>
      <c r="Q51" s="54">
        <f t="shared" si="3"/>
        <v>37173.853799999997</v>
      </c>
    </row>
    <row r="52" spans="1:17" s="28" customFormat="1" ht="12.95" customHeight="1" x14ac:dyDescent="0.2">
      <c r="A52" s="56" t="s">
        <v>205</v>
      </c>
      <c r="B52" s="57" t="s">
        <v>35</v>
      </c>
      <c r="C52" s="56">
        <v>52192.535799999998</v>
      </c>
      <c r="D52" s="56">
        <v>2.9999999999999997E-4</v>
      </c>
      <c r="E52" s="53">
        <f t="shared" si="0"/>
        <v>-840.00286238848753</v>
      </c>
      <c r="F52" s="28">
        <f t="shared" si="1"/>
        <v>-840</v>
      </c>
      <c r="G52" s="28">
        <f t="shared" si="4"/>
        <v>-1.0479999982635491E-3</v>
      </c>
      <c r="K52" s="28">
        <f t="shared" si="5"/>
        <v>-1.0479999982635491E-3</v>
      </c>
      <c r="O52" s="28">
        <f t="shared" ca="1" si="6"/>
        <v>-0.17300992449954014</v>
      </c>
      <c r="Q52" s="54">
        <f t="shared" si="3"/>
        <v>37174.035799999998</v>
      </c>
    </row>
    <row r="53" spans="1:17" s="28" customFormat="1" ht="12.95" customHeight="1" x14ac:dyDescent="0.2">
      <c r="A53" s="56" t="s">
        <v>205</v>
      </c>
      <c r="B53" s="57" t="s">
        <v>49</v>
      </c>
      <c r="C53" s="56">
        <v>52193.452799999999</v>
      </c>
      <c r="D53" s="56">
        <v>2.9999999999999997E-4</v>
      </c>
      <c r="E53" s="53">
        <f t="shared" ref="E53:E85" si="7">+(C53-C$7)/C$8</f>
        <v>-837.49827246114171</v>
      </c>
      <c r="F53" s="28">
        <f t="shared" ref="F53:F71" si="8">ROUND(2*E53,0)/2</f>
        <v>-837.5</v>
      </c>
      <c r="G53" s="28">
        <f t="shared" si="4"/>
        <v>6.3249999948311597E-4</v>
      </c>
      <c r="K53" s="28">
        <f t="shared" si="5"/>
        <v>6.3249999948311597E-4</v>
      </c>
      <c r="O53" s="28">
        <f t="shared" ca="1" si="6"/>
        <v>-0.17296305002093476</v>
      </c>
      <c r="Q53" s="54">
        <f t="shared" ref="Q53:Q85" si="9">+C53-15018.5</f>
        <v>37174.952799999999</v>
      </c>
    </row>
    <row r="54" spans="1:17" s="28" customFormat="1" ht="12.95" customHeight="1" x14ac:dyDescent="0.2">
      <c r="A54" s="56" t="s">
        <v>205</v>
      </c>
      <c r="B54" s="57" t="s">
        <v>49</v>
      </c>
      <c r="C54" s="56">
        <v>52206.267200000002</v>
      </c>
      <c r="D54" s="56">
        <v>2.0000000000000001E-4</v>
      </c>
      <c r="E54" s="53">
        <f t="shared" si="7"/>
        <v>-802.49847184506461</v>
      </c>
      <c r="F54" s="28">
        <f t="shared" si="8"/>
        <v>-802.5</v>
      </c>
      <c r="G54" s="28">
        <f t="shared" si="4"/>
        <v>5.5950000387383625E-4</v>
      </c>
      <c r="K54" s="28">
        <f t="shared" si="5"/>
        <v>5.5950000387383625E-4</v>
      </c>
      <c r="O54" s="28">
        <f t="shared" ca="1" si="6"/>
        <v>-0.17230680732045944</v>
      </c>
      <c r="Q54" s="54">
        <f t="shared" si="9"/>
        <v>37187.767200000002</v>
      </c>
    </row>
    <row r="55" spans="1:17" s="28" customFormat="1" ht="12.95" customHeight="1" x14ac:dyDescent="0.2">
      <c r="A55" s="56" t="s">
        <v>205</v>
      </c>
      <c r="B55" s="57" t="s">
        <v>35</v>
      </c>
      <c r="C55" s="56">
        <v>52206.448600000003</v>
      </c>
      <c r="D55" s="56">
        <v>2.9999999999999997E-4</v>
      </c>
      <c r="E55" s="53">
        <f t="shared" si="7"/>
        <v>-802.00301643304374</v>
      </c>
      <c r="F55" s="28">
        <f t="shared" si="8"/>
        <v>-802</v>
      </c>
      <c r="G55" s="28">
        <f t="shared" si="4"/>
        <v>-1.1043999911635183E-3</v>
      </c>
      <c r="K55" s="28">
        <f t="shared" si="5"/>
        <v>-1.1043999911635183E-3</v>
      </c>
      <c r="O55" s="28">
        <f t="shared" ca="1" si="6"/>
        <v>-0.17229743242473838</v>
      </c>
      <c r="Q55" s="54">
        <f t="shared" si="9"/>
        <v>37187.948600000003</v>
      </c>
    </row>
    <row r="56" spans="1:17" s="28" customFormat="1" ht="12.95" customHeight="1" x14ac:dyDescent="0.2">
      <c r="A56" s="6" t="s">
        <v>37</v>
      </c>
      <c r="B56" s="8" t="s">
        <v>35</v>
      </c>
      <c r="C56" s="6">
        <v>52500.084199999998</v>
      </c>
      <c r="D56" s="24"/>
      <c r="E56" s="28">
        <f t="shared" si="7"/>
        <v>0</v>
      </c>
      <c r="F56" s="28">
        <f t="shared" si="8"/>
        <v>0</v>
      </c>
      <c r="G56" s="28">
        <f t="shared" si="4"/>
        <v>0</v>
      </c>
      <c r="K56" s="28">
        <f t="shared" si="5"/>
        <v>0</v>
      </c>
      <c r="Q56" s="54">
        <f t="shared" si="9"/>
        <v>37481.584199999998</v>
      </c>
    </row>
    <row r="57" spans="1:17" s="28" customFormat="1" ht="12.95" customHeight="1" x14ac:dyDescent="0.2">
      <c r="A57" s="6" t="s">
        <v>41</v>
      </c>
      <c r="B57" s="5" t="s">
        <v>35</v>
      </c>
      <c r="C57" s="7">
        <v>53310.690499999997</v>
      </c>
      <c r="D57" s="6">
        <v>4.0000000000000002E-4</v>
      </c>
      <c r="E57" s="28">
        <f t="shared" si="7"/>
        <v>2213.9982268486565</v>
      </c>
      <c r="F57" s="28">
        <f t="shared" si="8"/>
        <v>2214</v>
      </c>
      <c r="G57" s="28">
        <f t="shared" si="4"/>
        <v>-6.4920000295387581E-4</v>
      </c>
      <c r="K57" s="28">
        <f t="shared" si="5"/>
        <v>-6.4920000295387581E-4</v>
      </c>
      <c r="Q57" s="54">
        <f t="shared" si="9"/>
        <v>38292.190499999997</v>
      </c>
    </row>
    <row r="58" spans="1:17" s="28" customFormat="1" ht="12.95" customHeight="1" x14ac:dyDescent="0.2">
      <c r="A58" s="6" t="s">
        <v>48</v>
      </c>
      <c r="B58" s="8" t="s">
        <v>49</v>
      </c>
      <c r="C58" s="6">
        <v>53324.419099999999</v>
      </c>
      <c r="D58" s="6">
        <v>2.9999999999999997E-4</v>
      </c>
      <c r="E58" s="28">
        <f t="shared" si="7"/>
        <v>2251.4949697892421</v>
      </c>
      <c r="F58" s="28">
        <f t="shared" si="8"/>
        <v>2251.5</v>
      </c>
      <c r="G58" s="28">
        <f t="shared" si="4"/>
        <v>-1.8416999955661595E-3</v>
      </c>
      <c r="K58" s="28">
        <f t="shared" si="5"/>
        <v>-1.8416999955661595E-3</v>
      </c>
      <c r="Q58" s="54">
        <f t="shared" si="9"/>
        <v>38305.919099999999</v>
      </c>
    </row>
    <row r="59" spans="1:17" s="28" customFormat="1" ht="12.95" customHeight="1" x14ac:dyDescent="0.2">
      <c r="A59" s="6" t="s">
        <v>42</v>
      </c>
      <c r="B59" s="5" t="s">
        <v>35</v>
      </c>
      <c r="C59" s="7">
        <v>53992.4205</v>
      </c>
      <c r="D59" s="6">
        <v>2.9999999999999997E-4</v>
      </c>
      <c r="E59" s="28">
        <f t="shared" si="7"/>
        <v>4075.9983262675019</v>
      </c>
      <c r="F59" s="28">
        <f t="shared" si="8"/>
        <v>4076</v>
      </c>
      <c r="G59" s="28">
        <f t="shared" si="4"/>
        <v>-6.1279999499674886E-4</v>
      </c>
      <c r="K59" s="28">
        <f t="shared" si="5"/>
        <v>-6.1279999499674886E-4</v>
      </c>
      <c r="O59" s="28">
        <f t="shared" ref="O59:O85" ca="1" si="10">+C$11+C$12*$F59</f>
        <v>-8.0835949769922685E-2</v>
      </c>
      <c r="Q59" s="54">
        <f t="shared" si="9"/>
        <v>38973.9205</v>
      </c>
    </row>
    <row r="60" spans="1:17" s="28" customFormat="1" ht="12.95" customHeight="1" x14ac:dyDescent="0.2">
      <c r="A60" s="7" t="s">
        <v>43</v>
      </c>
      <c r="B60" s="5" t="s">
        <v>35</v>
      </c>
      <c r="C60" s="7">
        <v>54415.673499999997</v>
      </c>
      <c r="D60" s="7">
        <v>1E-4</v>
      </c>
      <c r="E60" s="28">
        <f t="shared" si="7"/>
        <v>5232.0236267226901</v>
      </c>
      <c r="F60" s="28">
        <f t="shared" si="8"/>
        <v>5232</v>
      </c>
      <c r="G60" s="28">
        <f t="shared" si="4"/>
        <v>8.6503999991691671E-3</v>
      </c>
      <c r="K60" s="28">
        <f t="shared" si="5"/>
        <v>8.6503999991691671E-3</v>
      </c>
      <c r="O60" s="28">
        <f t="shared" ca="1" si="10"/>
        <v>-5.9161190862795379E-2</v>
      </c>
      <c r="Q60" s="54">
        <f t="shared" si="9"/>
        <v>39397.173499999997</v>
      </c>
    </row>
    <row r="61" spans="1:17" s="28" customFormat="1" ht="12.95" customHeight="1" x14ac:dyDescent="0.2">
      <c r="A61" s="6" t="s">
        <v>44</v>
      </c>
      <c r="B61" s="8" t="s">
        <v>35</v>
      </c>
      <c r="C61" s="6">
        <v>54787.665300000001</v>
      </c>
      <c r="D61" s="6">
        <v>5.9999999999999995E-4</v>
      </c>
      <c r="E61" s="53">
        <f t="shared" si="7"/>
        <v>6248.0398920814068</v>
      </c>
      <c r="F61" s="28">
        <f t="shared" si="8"/>
        <v>6248</v>
      </c>
      <c r="G61" s="28">
        <f t="shared" si="4"/>
        <v>1.4605600001232233E-2</v>
      </c>
      <c r="K61" s="28">
        <f t="shared" si="5"/>
        <v>1.4605600001232233E-2</v>
      </c>
      <c r="O61" s="28">
        <f t="shared" ca="1" si="10"/>
        <v>-4.0111402757569317E-2</v>
      </c>
      <c r="Q61" s="54">
        <f t="shared" si="9"/>
        <v>39769.165300000001</v>
      </c>
    </row>
    <row r="62" spans="1:17" s="28" customFormat="1" ht="12.95" customHeight="1" x14ac:dyDescent="0.2">
      <c r="A62" s="28" t="s">
        <v>167</v>
      </c>
      <c r="B62" s="28" t="s">
        <v>35</v>
      </c>
      <c r="C62" s="55">
        <v>54846.980600000003</v>
      </c>
      <c r="D62" s="55" t="s">
        <v>65</v>
      </c>
      <c r="E62" s="53">
        <f t="shared" si="7"/>
        <v>6410.0469835942667</v>
      </c>
      <c r="F62" s="28">
        <f t="shared" si="8"/>
        <v>6410</v>
      </c>
      <c r="G62" s="28">
        <f t="shared" si="4"/>
        <v>1.7202000002725981E-2</v>
      </c>
      <c r="K62" s="28">
        <f t="shared" si="5"/>
        <v>1.7202000002725981E-2</v>
      </c>
      <c r="O62" s="28">
        <f t="shared" ca="1" si="10"/>
        <v>-3.7073936543940755E-2</v>
      </c>
      <c r="Q62" s="54">
        <f t="shared" si="9"/>
        <v>39828.480600000003</v>
      </c>
    </row>
    <row r="63" spans="1:17" s="28" customFormat="1" ht="12.95" customHeight="1" x14ac:dyDescent="0.2">
      <c r="A63" s="58" t="s">
        <v>45</v>
      </c>
      <c r="B63" s="53"/>
      <c r="C63" s="6">
        <v>55171.743300000002</v>
      </c>
      <c r="D63" s="6">
        <v>2.0000000000000001E-4</v>
      </c>
      <c r="E63" s="53">
        <f t="shared" si="7"/>
        <v>7297.0670350626324</v>
      </c>
      <c r="F63" s="28">
        <f t="shared" si="8"/>
        <v>7297</v>
      </c>
      <c r="G63" s="28">
        <f t="shared" si="4"/>
        <v>2.4543400002585258E-2</v>
      </c>
      <c r="K63" s="28">
        <f t="shared" si="5"/>
        <v>2.4543400002585258E-2</v>
      </c>
      <c r="O63" s="28">
        <f t="shared" ca="1" si="10"/>
        <v>-2.0442871534752244E-2</v>
      </c>
      <c r="Q63" s="54">
        <f t="shared" si="9"/>
        <v>40153.243300000002</v>
      </c>
    </row>
    <row r="64" spans="1:17" s="28" customFormat="1" ht="12.95" customHeight="1" x14ac:dyDescent="0.2">
      <c r="A64" s="59" t="s">
        <v>50</v>
      </c>
      <c r="B64" s="5" t="s">
        <v>35</v>
      </c>
      <c r="C64" s="7">
        <v>55455.864699999998</v>
      </c>
      <c r="D64" s="7">
        <v>1E-4</v>
      </c>
      <c r="E64" s="53">
        <f t="shared" si="7"/>
        <v>8073.0840433313197</v>
      </c>
      <c r="F64" s="28">
        <f t="shared" si="8"/>
        <v>8073</v>
      </c>
      <c r="G64" s="28">
        <f t="shared" si="4"/>
        <v>3.0770600002142601E-2</v>
      </c>
      <c r="K64" s="28">
        <f t="shared" si="5"/>
        <v>3.0770600002142601E-2</v>
      </c>
      <c r="O64" s="28">
        <f t="shared" ca="1" si="10"/>
        <v>-5.8930333756425923E-3</v>
      </c>
      <c r="Q64" s="54">
        <f t="shared" si="9"/>
        <v>40437.364699999998</v>
      </c>
    </row>
    <row r="65" spans="1:17" s="28" customFormat="1" ht="12.95" customHeight="1" x14ac:dyDescent="0.2">
      <c r="A65" s="53" t="s">
        <v>51</v>
      </c>
      <c r="B65" s="8" t="s">
        <v>49</v>
      </c>
      <c r="C65" s="6">
        <v>55511.7019</v>
      </c>
      <c r="D65" s="6">
        <v>4.0000000000000002E-4</v>
      </c>
      <c r="E65" s="53">
        <f t="shared" si="7"/>
        <v>8225.5914464839934</v>
      </c>
      <c r="F65" s="28">
        <f t="shared" si="8"/>
        <v>8225.5</v>
      </c>
      <c r="G65" s="28">
        <f t="shared" si="4"/>
        <v>3.3481099999335129E-2</v>
      </c>
      <c r="K65" s="28">
        <f t="shared" si="5"/>
        <v>3.3481099999335129E-2</v>
      </c>
      <c r="O65" s="28">
        <f t="shared" ca="1" si="10"/>
        <v>-3.033690180714449E-3</v>
      </c>
      <c r="Q65" s="54">
        <f t="shared" si="9"/>
        <v>40493.2019</v>
      </c>
    </row>
    <row r="66" spans="1:17" s="28" customFormat="1" ht="12.95" customHeight="1" x14ac:dyDescent="0.2">
      <c r="A66" s="60" t="s">
        <v>185</v>
      </c>
      <c r="B66" s="60" t="s">
        <v>49</v>
      </c>
      <c r="C66" s="61">
        <v>55857.337</v>
      </c>
      <c r="D66" s="61" t="s">
        <v>65</v>
      </c>
      <c r="E66" s="53">
        <f t="shared" si="7"/>
        <v>9169.6200070030245</v>
      </c>
      <c r="F66" s="28">
        <f t="shared" si="8"/>
        <v>9169.5</v>
      </c>
      <c r="G66" s="28">
        <f t="shared" si="4"/>
        <v>4.3937900001765229E-2</v>
      </c>
      <c r="I66" s="28">
        <f>+G66</f>
        <v>4.3937900001765229E-2</v>
      </c>
      <c r="O66" s="28">
        <f t="shared" ca="1" si="10"/>
        <v>1.4666112940676684E-2</v>
      </c>
      <c r="Q66" s="54">
        <f t="shared" si="9"/>
        <v>40838.837</v>
      </c>
    </row>
    <row r="67" spans="1:17" s="28" customFormat="1" ht="12.95" customHeight="1" x14ac:dyDescent="0.2">
      <c r="A67" s="60" t="s">
        <v>185</v>
      </c>
      <c r="B67" s="60" t="s">
        <v>35</v>
      </c>
      <c r="C67" s="61">
        <v>55857.518400000001</v>
      </c>
      <c r="D67" s="61" t="s">
        <v>65</v>
      </c>
      <c r="E67" s="53">
        <f t="shared" si="7"/>
        <v>9170.1154624150458</v>
      </c>
      <c r="F67" s="28">
        <f t="shared" si="8"/>
        <v>9170</v>
      </c>
      <c r="G67" s="28">
        <f t="shared" si="4"/>
        <v>4.2274000006727874E-2</v>
      </c>
      <c r="K67" s="28">
        <f>+G67</f>
        <v>4.2274000006727874E-2</v>
      </c>
      <c r="O67" s="28">
        <f t="shared" ca="1" si="10"/>
        <v>1.4675487836397771E-2</v>
      </c>
      <c r="Q67" s="54">
        <f t="shared" si="9"/>
        <v>40839.018400000001</v>
      </c>
    </row>
    <row r="68" spans="1:17" s="28" customFormat="1" ht="12.95" customHeight="1" x14ac:dyDescent="0.2">
      <c r="A68" s="60" t="s">
        <v>55</v>
      </c>
      <c r="B68" s="62" t="s">
        <v>35</v>
      </c>
      <c r="C68" s="61">
        <v>55866.3053</v>
      </c>
      <c r="D68" s="61">
        <v>2.0000000000000001E-4</v>
      </c>
      <c r="E68" s="53">
        <f t="shared" si="7"/>
        <v>9194.1150057439027</v>
      </c>
      <c r="F68" s="28">
        <f t="shared" si="8"/>
        <v>9194</v>
      </c>
      <c r="G68" s="28">
        <f t="shared" si="4"/>
        <v>4.2106799999601208E-2</v>
      </c>
      <c r="J68" s="28">
        <f>+G68</f>
        <v>4.2106799999601208E-2</v>
      </c>
      <c r="O68" s="28">
        <f t="shared" ca="1" si="10"/>
        <v>1.5125482831009396E-2</v>
      </c>
      <c r="Q68" s="54">
        <f t="shared" si="9"/>
        <v>40847.8053</v>
      </c>
    </row>
    <row r="69" spans="1:17" s="28" customFormat="1" ht="12.95" customHeight="1" x14ac:dyDescent="0.2">
      <c r="A69" s="63" t="s">
        <v>56</v>
      </c>
      <c r="B69" s="62"/>
      <c r="C69" s="63">
        <v>56949.349300000002</v>
      </c>
      <c r="D69" s="63">
        <v>1.5E-3</v>
      </c>
      <c r="E69" s="53">
        <f t="shared" si="7"/>
        <v>12152.218706145788</v>
      </c>
      <c r="F69" s="28">
        <f t="shared" si="8"/>
        <v>12152</v>
      </c>
      <c r="G69" s="28">
        <f t="shared" si="4"/>
        <v>8.0074400000739843E-2</v>
      </c>
      <c r="J69" s="28">
        <f>+G69</f>
        <v>8.0074400000739843E-2</v>
      </c>
      <c r="O69" s="28">
        <f t="shared" ca="1" si="10"/>
        <v>7.0587365916893963E-2</v>
      </c>
      <c r="Q69" s="54">
        <f t="shared" si="9"/>
        <v>41930.849300000002</v>
      </c>
    </row>
    <row r="70" spans="1:17" s="28" customFormat="1" ht="12.95" customHeight="1" x14ac:dyDescent="0.2">
      <c r="A70" s="63" t="s">
        <v>56</v>
      </c>
      <c r="B70" s="62"/>
      <c r="C70" s="63">
        <v>56949.532599999999</v>
      </c>
      <c r="D70" s="63">
        <v>2.2000000000000001E-3</v>
      </c>
      <c r="E70" s="53">
        <f t="shared" si="7"/>
        <v>12152.719351002577</v>
      </c>
      <c r="F70" s="28">
        <f t="shared" si="8"/>
        <v>12152.5</v>
      </c>
      <c r="G70" s="28">
        <f t="shared" si="4"/>
        <v>8.0310500001360197E-2</v>
      </c>
      <c r="J70" s="28">
        <f>+G70</f>
        <v>8.0310500001360197E-2</v>
      </c>
      <c r="O70" s="28">
        <f t="shared" ca="1" si="10"/>
        <v>7.0596740812615022E-2</v>
      </c>
      <c r="Q70" s="54">
        <f t="shared" si="9"/>
        <v>41931.032599999999</v>
      </c>
    </row>
    <row r="71" spans="1:17" s="28" customFormat="1" ht="12.95" customHeight="1" x14ac:dyDescent="0.2">
      <c r="A71" s="64" t="s">
        <v>207</v>
      </c>
      <c r="B71" s="65" t="s">
        <v>35</v>
      </c>
      <c r="C71" s="66">
        <v>56961.420440000002</v>
      </c>
      <c r="D71" s="66">
        <v>2.0000000000000001E-4</v>
      </c>
      <c r="E71" s="53">
        <f t="shared" si="7"/>
        <v>12185.188450590214</v>
      </c>
      <c r="F71" s="28">
        <f t="shared" si="8"/>
        <v>12185</v>
      </c>
      <c r="G71" s="28">
        <f t="shared" si="4"/>
        <v>6.8997000002127606E-2</v>
      </c>
      <c r="K71" s="28">
        <f t="shared" ref="K71:K85" si="11">+G71</f>
        <v>6.8997000002127606E-2</v>
      </c>
      <c r="O71" s="28">
        <f t="shared" ca="1" si="10"/>
        <v>7.120610903448496E-2</v>
      </c>
      <c r="Q71" s="54">
        <f t="shared" si="9"/>
        <v>41942.920440000002</v>
      </c>
    </row>
    <row r="72" spans="1:17" s="28" customFormat="1" ht="12.95" customHeight="1" x14ac:dyDescent="0.2">
      <c r="A72" s="22" t="s">
        <v>0</v>
      </c>
      <c r="B72" s="23" t="s">
        <v>35</v>
      </c>
      <c r="C72" s="22">
        <v>57295.718500000003</v>
      </c>
      <c r="D72" s="22">
        <v>1E-4</v>
      </c>
      <c r="E72" s="53">
        <f t="shared" si="7"/>
        <v>13098.25230425006</v>
      </c>
      <c r="F72" s="67">
        <f t="shared" ref="F72:F85" si="12">ROUND(2*E72,0)/2-0.5</f>
        <v>13098</v>
      </c>
      <c r="G72" s="28">
        <f t="shared" si="4"/>
        <v>9.2375600004743319E-2</v>
      </c>
      <c r="K72" s="28">
        <f t="shared" si="11"/>
        <v>9.2375600004743319E-2</v>
      </c>
      <c r="O72" s="28">
        <f t="shared" ca="1" si="10"/>
        <v>8.8324668621169417E-2</v>
      </c>
      <c r="Q72" s="54">
        <f t="shared" si="9"/>
        <v>42277.218500000003</v>
      </c>
    </row>
    <row r="73" spans="1:17" s="28" customFormat="1" ht="12.95" customHeight="1" x14ac:dyDescent="0.2">
      <c r="A73" s="68" t="s">
        <v>206</v>
      </c>
      <c r="B73" s="69" t="s">
        <v>35</v>
      </c>
      <c r="C73" s="70">
        <v>57338.374400000001</v>
      </c>
      <c r="D73" s="70">
        <v>4.1999999999999997E-3</v>
      </c>
      <c r="E73" s="53">
        <f t="shared" si="7"/>
        <v>13214.757797687045</v>
      </c>
      <c r="F73" s="67">
        <f t="shared" si="12"/>
        <v>13214.5</v>
      </c>
      <c r="G73" s="28">
        <f t="shared" si="4"/>
        <v>9.4386900003883056E-2</v>
      </c>
      <c r="K73" s="28">
        <f t="shared" si="11"/>
        <v>9.4386900003883056E-2</v>
      </c>
      <c r="O73" s="28">
        <f t="shared" ca="1" si="10"/>
        <v>9.0509019324180068E-2</v>
      </c>
      <c r="Q73" s="54">
        <f t="shared" si="9"/>
        <v>42319.874400000001</v>
      </c>
    </row>
    <row r="74" spans="1:17" s="28" customFormat="1" ht="12.95" customHeight="1" x14ac:dyDescent="0.2">
      <c r="A74" s="68" t="s">
        <v>206</v>
      </c>
      <c r="B74" s="69" t="s">
        <v>35</v>
      </c>
      <c r="C74" s="70">
        <v>57338.556199999999</v>
      </c>
      <c r="D74" s="70">
        <v>3.7000000000000002E-3</v>
      </c>
      <c r="E74" s="53">
        <f t="shared" si="7"/>
        <v>13215.254345613748</v>
      </c>
      <c r="F74" s="67">
        <f t="shared" si="12"/>
        <v>13215</v>
      </c>
      <c r="G74" s="28">
        <f t="shared" si="4"/>
        <v>9.3122999998740852E-2</v>
      </c>
      <c r="K74" s="28">
        <f t="shared" si="11"/>
        <v>9.3122999998740852E-2</v>
      </c>
      <c r="O74" s="28">
        <f t="shared" ca="1" si="10"/>
        <v>9.0518394219901155E-2</v>
      </c>
      <c r="Q74" s="54">
        <f t="shared" si="9"/>
        <v>42320.056199999999</v>
      </c>
    </row>
    <row r="75" spans="1:17" s="28" customFormat="1" ht="12.95" customHeight="1" x14ac:dyDescent="0.2">
      <c r="A75" s="58" t="s">
        <v>213</v>
      </c>
      <c r="B75" s="53"/>
      <c r="C75" s="6">
        <v>57653.804127363663</v>
      </c>
      <c r="D75" s="6">
        <v>2.9999999999999997E-4</v>
      </c>
      <c r="E75" s="53">
        <f t="shared" si="7"/>
        <v>14076.286824883729</v>
      </c>
      <c r="F75" s="67">
        <f t="shared" si="12"/>
        <v>14076</v>
      </c>
      <c r="G75" s="28">
        <f t="shared" si="4"/>
        <v>0.10501456366910134</v>
      </c>
      <c r="K75" s="28">
        <f t="shared" si="11"/>
        <v>0.10501456366910134</v>
      </c>
      <c r="O75" s="28">
        <f t="shared" ca="1" si="10"/>
        <v>0.10666196465159372</v>
      </c>
      <c r="Q75" s="54">
        <f t="shared" si="9"/>
        <v>42635.304127363663</v>
      </c>
    </row>
    <row r="76" spans="1:17" s="28" customFormat="1" ht="12.95" customHeight="1" x14ac:dyDescent="0.2">
      <c r="A76" s="22" t="s">
        <v>1</v>
      </c>
      <c r="B76" s="23" t="s">
        <v>35</v>
      </c>
      <c r="C76" s="22">
        <v>57678.7019</v>
      </c>
      <c r="D76" s="22">
        <v>1E-4</v>
      </c>
      <c r="E76" s="53">
        <f t="shared" si="7"/>
        <v>14144.289780781472</v>
      </c>
      <c r="F76" s="67">
        <f t="shared" si="12"/>
        <v>14144</v>
      </c>
      <c r="G76" s="28">
        <f t="shared" si="4"/>
        <v>0.10609680000197841</v>
      </c>
      <c r="K76" s="28">
        <f t="shared" si="11"/>
        <v>0.10609680000197841</v>
      </c>
      <c r="O76" s="28">
        <f t="shared" ca="1" si="10"/>
        <v>0.10793695046966001</v>
      </c>
      <c r="Q76" s="54">
        <f t="shared" si="9"/>
        <v>42660.2019</v>
      </c>
    </row>
    <row r="77" spans="1:17" s="28" customFormat="1" ht="12.95" customHeight="1" x14ac:dyDescent="0.2">
      <c r="A77" s="68" t="s">
        <v>208</v>
      </c>
      <c r="B77" s="69" t="s">
        <v>49</v>
      </c>
      <c r="C77" s="70">
        <v>57720.259919999997</v>
      </c>
      <c r="D77" s="70">
        <v>1E-4</v>
      </c>
      <c r="E77" s="53">
        <f t="shared" si="7"/>
        <v>14257.796649148191</v>
      </c>
      <c r="F77" s="67">
        <f t="shared" si="12"/>
        <v>14257.5</v>
      </c>
      <c r="G77" s="28">
        <f t="shared" si="4"/>
        <v>0.10861149999982445</v>
      </c>
      <c r="K77" s="28">
        <f t="shared" si="11"/>
        <v>0.10861149999982445</v>
      </c>
      <c r="O77" s="28">
        <f t="shared" ca="1" si="10"/>
        <v>0.11006505179834425</v>
      </c>
      <c r="Q77" s="54">
        <f t="shared" si="9"/>
        <v>42701.759919999997</v>
      </c>
    </row>
    <row r="78" spans="1:17" s="28" customFormat="1" ht="12.95" customHeight="1" x14ac:dyDescent="0.2">
      <c r="A78" s="71" t="s">
        <v>209</v>
      </c>
      <c r="B78" s="72" t="s">
        <v>35</v>
      </c>
      <c r="C78" s="73">
        <v>57963.560819999999</v>
      </c>
      <c r="D78" s="73">
        <v>1.7000000000000001E-4</v>
      </c>
      <c r="E78" s="53">
        <f t="shared" si="7"/>
        <v>14922.321167636004</v>
      </c>
      <c r="F78" s="39">
        <f t="shared" si="12"/>
        <v>14922</v>
      </c>
      <c r="G78" s="28">
        <f t="shared" si="4"/>
        <v>0.11758840000402415</v>
      </c>
      <c r="K78" s="28">
        <f t="shared" si="11"/>
        <v>0.11758840000402415</v>
      </c>
      <c r="O78" s="28">
        <f t="shared" ca="1" si="10"/>
        <v>0.12252428821165401</v>
      </c>
      <c r="Q78" s="54">
        <f t="shared" si="9"/>
        <v>42945.060819999999</v>
      </c>
    </row>
    <row r="79" spans="1:17" s="28" customFormat="1" ht="12.95" customHeight="1" x14ac:dyDescent="0.2">
      <c r="A79" s="71" t="s">
        <v>210</v>
      </c>
      <c r="B79" s="72" t="s">
        <v>35</v>
      </c>
      <c r="C79" s="73">
        <v>58046.674099999997</v>
      </c>
      <c r="D79" s="73">
        <v>1E-4</v>
      </c>
      <c r="E79" s="53">
        <f t="shared" si="7"/>
        <v>15149.327366018093</v>
      </c>
      <c r="F79" s="39">
        <f t="shared" si="12"/>
        <v>15149</v>
      </c>
      <c r="G79" s="28">
        <f t="shared" si="4"/>
        <v>0.11985779999668011</v>
      </c>
      <c r="K79" s="28">
        <f t="shared" si="11"/>
        <v>0.11985779999668011</v>
      </c>
      <c r="O79" s="28">
        <f t="shared" ca="1" si="10"/>
        <v>0.12678049086902243</v>
      </c>
      <c r="Q79" s="54">
        <f t="shared" si="9"/>
        <v>43028.174099999997</v>
      </c>
    </row>
    <row r="80" spans="1:17" s="28" customFormat="1" ht="12.95" customHeight="1" x14ac:dyDescent="0.2">
      <c r="A80" s="74" t="s">
        <v>211</v>
      </c>
      <c r="B80" s="75" t="s">
        <v>35</v>
      </c>
      <c r="C80" s="76">
        <v>58779.695599999999</v>
      </c>
      <c r="D80" s="76">
        <v>2.9999999999999997E-4</v>
      </c>
      <c r="E80" s="53">
        <f t="shared" si="7"/>
        <v>17151.419258521208</v>
      </c>
      <c r="F80" s="39">
        <f t="shared" si="12"/>
        <v>17151</v>
      </c>
      <c r="G80" s="28">
        <f t="shared" si="4"/>
        <v>0.15350220000254922</v>
      </c>
      <c r="K80" s="28">
        <f t="shared" si="11"/>
        <v>0.15350220000254922</v>
      </c>
      <c r="O80" s="28">
        <f t="shared" ca="1" si="10"/>
        <v>0.16431757333621</v>
      </c>
      <c r="Q80" s="54">
        <f t="shared" si="9"/>
        <v>43761.195599999999</v>
      </c>
    </row>
    <row r="81" spans="1:17" s="28" customFormat="1" ht="12.95" customHeight="1" x14ac:dyDescent="0.2">
      <c r="A81" s="71" t="s">
        <v>216</v>
      </c>
      <c r="B81" s="72" t="s">
        <v>35</v>
      </c>
      <c r="C81" s="73">
        <v>59136.682399999998</v>
      </c>
      <c r="D81" s="73">
        <v>1E-4</v>
      </c>
      <c r="E81" s="53">
        <f t="shared" si="7"/>
        <v>18126.452566562824</v>
      </c>
      <c r="F81" s="39">
        <f t="shared" si="12"/>
        <v>18126</v>
      </c>
      <c r="G81" s="28">
        <f t="shared" si="4"/>
        <v>0.16569719999824883</v>
      </c>
      <c r="K81" s="28">
        <f t="shared" si="11"/>
        <v>0.16569719999824883</v>
      </c>
      <c r="O81" s="28">
        <f t="shared" ca="1" si="10"/>
        <v>0.18259861999230786</v>
      </c>
      <c r="Q81" s="54">
        <f t="shared" si="9"/>
        <v>44118.182399999998</v>
      </c>
    </row>
    <row r="82" spans="1:17" s="28" customFormat="1" ht="12.95" customHeight="1" x14ac:dyDescent="0.2">
      <c r="A82" s="25" t="s">
        <v>217</v>
      </c>
      <c r="B82" s="26" t="s">
        <v>35</v>
      </c>
      <c r="C82" s="81">
        <v>59512.354200000002</v>
      </c>
      <c r="D82" s="82">
        <v>2E-3</v>
      </c>
      <c r="E82" s="53">
        <f t="shared" si="7"/>
        <v>19152.519967071617</v>
      </c>
      <c r="F82" s="39">
        <f t="shared" si="12"/>
        <v>19152</v>
      </c>
      <c r="G82" s="28">
        <f t="shared" si="4"/>
        <v>0.19037440000101924</v>
      </c>
      <c r="K82" s="28">
        <f t="shared" si="11"/>
        <v>0.19037440000101924</v>
      </c>
      <c r="O82" s="28">
        <f t="shared" ca="1" si="10"/>
        <v>0.20183590601195545</v>
      </c>
      <c r="Q82" s="54">
        <f t="shared" si="9"/>
        <v>44493.854200000002</v>
      </c>
    </row>
    <row r="83" spans="1:17" s="28" customFormat="1" ht="12.95" customHeight="1" x14ac:dyDescent="0.2">
      <c r="A83" s="25" t="s">
        <v>217</v>
      </c>
      <c r="B83" s="26" t="s">
        <v>35</v>
      </c>
      <c r="C83" s="81">
        <v>59512.538500000002</v>
      </c>
      <c r="D83" s="82">
        <v>1.9E-3</v>
      </c>
      <c r="E83" s="53">
        <f t="shared" si="7"/>
        <v>19153.023343215144</v>
      </c>
      <c r="F83" s="39">
        <f t="shared" si="12"/>
        <v>19152.5</v>
      </c>
      <c r="G83" s="28">
        <f t="shared" si="4"/>
        <v>0.1916105000054813</v>
      </c>
      <c r="K83" s="28">
        <f t="shared" si="11"/>
        <v>0.1916105000054813</v>
      </c>
      <c r="O83" s="28">
        <f t="shared" ca="1" si="10"/>
        <v>0.20184528090767651</v>
      </c>
      <c r="Q83" s="54">
        <f t="shared" si="9"/>
        <v>44494.038500000002</v>
      </c>
    </row>
    <row r="84" spans="1:17" s="28" customFormat="1" ht="12.95" customHeight="1" x14ac:dyDescent="0.2">
      <c r="A84" s="27" t="s">
        <v>218</v>
      </c>
      <c r="B84" s="78" t="s">
        <v>35</v>
      </c>
      <c r="C84" s="79">
        <v>59538.603999999999</v>
      </c>
      <c r="D84" s="80">
        <v>2E-3</v>
      </c>
      <c r="E84" s="53">
        <f t="shared" si="7"/>
        <v>19224.215697360327</v>
      </c>
      <c r="F84" s="39">
        <f t="shared" si="12"/>
        <v>19223.5</v>
      </c>
      <c r="G84" s="28">
        <f t="shared" si="4"/>
        <v>0.26203669999813428</v>
      </c>
      <c r="K84" s="28">
        <f t="shared" si="11"/>
        <v>0.26203669999813428</v>
      </c>
      <c r="O84" s="28">
        <f t="shared" ca="1" si="10"/>
        <v>0.20317651610006926</v>
      </c>
      <c r="Q84" s="54">
        <f t="shared" si="9"/>
        <v>44520.103999999999</v>
      </c>
    </row>
    <row r="85" spans="1:17" s="28" customFormat="1" ht="12.95" customHeight="1" x14ac:dyDescent="0.2">
      <c r="A85" s="77" t="s">
        <v>214</v>
      </c>
      <c r="C85" s="24">
        <v>59541.646699999998</v>
      </c>
      <c r="D85" s="6">
        <v>2.0000000000000001E-4</v>
      </c>
      <c r="E85" s="53">
        <f t="shared" si="7"/>
        <v>19232.526183480193</v>
      </c>
      <c r="F85" s="39">
        <f t="shared" si="12"/>
        <v>19232</v>
      </c>
      <c r="G85" s="28">
        <f t="shared" si="4"/>
        <v>0.19265040000027511</v>
      </c>
      <c r="K85" s="28">
        <f t="shared" si="11"/>
        <v>0.19265040000027511</v>
      </c>
      <c r="O85" s="28">
        <f t="shared" ca="1" si="10"/>
        <v>0.20333588932732755</v>
      </c>
      <c r="Q85" s="54">
        <f t="shared" si="9"/>
        <v>44523.146699999998</v>
      </c>
    </row>
    <row r="86" spans="1:17" s="28" customFormat="1" ht="12.95" customHeight="1" x14ac:dyDescent="0.2">
      <c r="C86" s="55"/>
      <c r="D86" s="55"/>
    </row>
    <row r="87" spans="1:17" s="28" customFormat="1" ht="12.95" customHeight="1" x14ac:dyDescent="0.2">
      <c r="C87" s="55"/>
      <c r="D87" s="55"/>
    </row>
    <row r="88" spans="1:17" s="28" customFormat="1" ht="12.95" customHeight="1" x14ac:dyDescent="0.2">
      <c r="C88" s="55"/>
      <c r="D88" s="55"/>
    </row>
    <row r="89" spans="1:17" s="28" customFormat="1" ht="12.95" customHeight="1" x14ac:dyDescent="0.2">
      <c r="C89" s="55"/>
      <c r="D89" s="55"/>
    </row>
    <row r="90" spans="1:17" s="28" customFormat="1" ht="12.95" customHeight="1" x14ac:dyDescent="0.2">
      <c r="C90" s="55"/>
      <c r="D90" s="55"/>
    </row>
    <row r="91" spans="1:17" s="28" customFormat="1" ht="12.95" customHeight="1" x14ac:dyDescent="0.2">
      <c r="C91" s="55"/>
      <c r="D91" s="55"/>
    </row>
    <row r="92" spans="1:17" s="28" customFormat="1" ht="12.95" customHeight="1" x14ac:dyDescent="0.2">
      <c r="C92" s="55"/>
      <c r="D92" s="55"/>
    </row>
    <row r="93" spans="1:17" s="28" customFormat="1" ht="12.95" customHeight="1" x14ac:dyDescent="0.2">
      <c r="C93" s="55"/>
      <c r="D93" s="55"/>
    </row>
    <row r="94" spans="1:17" s="28" customFormat="1" ht="12.95" customHeight="1" x14ac:dyDescent="0.2">
      <c r="C94" s="55"/>
      <c r="D94" s="55"/>
    </row>
    <row r="95" spans="1:17" s="28" customFormat="1" ht="12.95" customHeight="1" x14ac:dyDescent="0.2">
      <c r="C95" s="55"/>
      <c r="D95" s="55"/>
    </row>
    <row r="96" spans="1:17" s="28" customFormat="1" ht="12.95" customHeight="1" x14ac:dyDescent="0.2">
      <c r="C96" s="55"/>
      <c r="D96" s="55"/>
    </row>
    <row r="97" spans="3:4" s="28" customFormat="1" ht="12.95" customHeight="1" x14ac:dyDescent="0.2">
      <c r="C97" s="55"/>
      <c r="D97" s="55"/>
    </row>
    <row r="98" spans="3:4" s="28" customFormat="1" ht="12.95" customHeight="1" x14ac:dyDescent="0.2">
      <c r="C98" s="55"/>
      <c r="D98" s="55"/>
    </row>
    <row r="99" spans="3:4" s="28" customFormat="1" ht="12.95" customHeight="1" x14ac:dyDescent="0.2">
      <c r="C99" s="55"/>
      <c r="D99" s="55"/>
    </row>
    <row r="100" spans="3:4" s="28" customFormat="1" ht="12.95" customHeight="1" x14ac:dyDescent="0.2">
      <c r="C100" s="55"/>
      <c r="D100" s="55"/>
    </row>
    <row r="101" spans="3:4" s="28" customFormat="1" ht="12.95" customHeight="1" x14ac:dyDescent="0.2">
      <c r="C101" s="55"/>
      <c r="D101" s="55"/>
    </row>
    <row r="102" spans="3:4" s="28" customFormat="1" ht="12.95" customHeight="1" x14ac:dyDescent="0.2">
      <c r="C102" s="55"/>
      <c r="D102" s="55"/>
    </row>
    <row r="103" spans="3:4" s="28" customFormat="1" ht="12.95" customHeight="1" x14ac:dyDescent="0.2">
      <c r="C103" s="55"/>
      <c r="D103" s="55"/>
    </row>
    <row r="104" spans="3:4" s="28" customFormat="1" ht="12.95" customHeight="1" x14ac:dyDescent="0.2">
      <c r="C104" s="55"/>
      <c r="D104" s="55"/>
    </row>
    <row r="105" spans="3:4" s="28" customFormat="1" ht="12.95" customHeight="1" x14ac:dyDescent="0.2">
      <c r="C105" s="55"/>
      <c r="D105" s="55"/>
    </row>
    <row r="106" spans="3:4" s="28" customFormat="1" ht="12.95" customHeight="1" x14ac:dyDescent="0.2">
      <c r="C106" s="55"/>
      <c r="D106" s="55"/>
    </row>
    <row r="107" spans="3:4" s="28" customFormat="1" ht="12.95" customHeight="1" x14ac:dyDescent="0.2">
      <c r="C107" s="55"/>
      <c r="D107" s="55"/>
    </row>
    <row r="108" spans="3:4" s="28" customFormat="1" ht="12.95" customHeight="1" x14ac:dyDescent="0.2">
      <c r="C108" s="55"/>
      <c r="D108" s="55"/>
    </row>
    <row r="109" spans="3:4" s="28" customFormat="1" ht="12.95" customHeight="1" x14ac:dyDescent="0.2">
      <c r="C109" s="55"/>
      <c r="D109" s="55"/>
    </row>
    <row r="110" spans="3:4" s="28" customFormat="1" ht="12.95" customHeight="1" x14ac:dyDescent="0.2">
      <c r="C110" s="55"/>
      <c r="D110" s="55"/>
    </row>
    <row r="111" spans="3:4" s="28" customFormat="1" ht="12.95" customHeight="1" x14ac:dyDescent="0.2">
      <c r="C111" s="55"/>
      <c r="D111" s="55"/>
    </row>
    <row r="112" spans="3:4" s="28" customFormat="1" ht="12.95" customHeight="1" x14ac:dyDescent="0.2">
      <c r="C112" s="55"/>
      <c r="D112" s="55"/>
    </row>
    <row r="113" spans="3:4" s="28" customFormat="1" ht="12.95" customHeight="1" x14ac:dyDescent="0.2">
      <c r="C113" s="55"/>
      <c r="D113" s="55"/>
    </row>
    <row r="114" spans="3:4" s="28" customFormat="1" ht="12.95" customHeight="1" x14ac:dyDescent="0.2">
      <c r="C114" s="55"/>
      <c r="D114" s="55"/>
    </row>
    <row r="115" spans="3:4" s="28" customFormat="1" ht="12.95" customHeight="1" x14ac:dyDescent="0.2">
      <c r="C115" s="55"/>
      <c r="D115" s="55"/>
    </row>
    <row r="116" spans="3:4" s="28" customFormat="1" ht="12.95" customHeight="1" x14ac:dyDescent="0.2">
      <c r="C116" s="55"/>
      <c r="D116" s="55"/>
    </row>
    <row r="117" spans="3:4" s="28" customFormat="1" ht="12.95" customHeight="1" x14ac:dyDescent="0.2">
      <c r="C117" s="55"/>
      <c r="D117" s="55"/>
    </row>
    <row r="118" spans="3:4" s="28" customFormat="1" ht="12.95" customHeight="1" x14ac:dyDescent="0.2">
      <c r="C118" s="55"/>
      <c r="D118" s="55"/>
    </row>
    <row r="119" spans="3:4" s="28" customFormat="1" ht="12.95" customHeight="1" x14ac:dyDescent="0.2">
      <c r="C119" s="55"/>
      <c r="D119" s="55"/>
    </row>
    <row r="120" spans="3:4" s="28" customFormat="1" ht="12.95" customHeight="1" x14ac:dyDescent="0.2">
      <c r="C120" s="55"/>
      <c r="D120" s="55"/>
    </row>
    <row r="121" spans="3:4" s="28" customFormat="1" ht="12.95" customHeight="1" x14ac:dyDescent="0.2">
      <c r="C121" s="55"/>
      <c r="D121" s="55"/>
    </row>
    <row r="122" spans="3:4" s="28" customFormat="1" ht="12.95" customHeight="1" x14ac:dyDescent="0.2">
      <c r="C122" s="55"/>
      <c r="D122" s="55"/>
    </row>
    <row r="123" spans="3:4" s="28" customFormat="1" ht="12.95" customHeight="1" x14ac:dyDescent="0.2">
      <c r="C123" s="55"/>
      <c r="D123" s="55"/>
    </row>
    <row r="124" spans="3:4" s="28" customFormat="1" ht="12.95" customHeight="1" x14ac:dyDescent="0.2">
      <c r="C124" s="55"/>
      <c r="D124" s="55"/>
    </row>
    <row r="125" spans="3:4" s="28" customFormat="1" ht="12.95" customHeight="1" x14ac:dyDescent="0.2">
      <c r="C125" s="55"/>
      <c r="D125" s="55"/>
    </row>
    <row r="126" spans="3:4" s="28" customFormat="1" ht="12.95" customHeight="1" x14ac:dyDescent="0.2">
      <c r="C126" s="55"/>
      <c r="D126" s="55"/>
    </row>
    <row r="127" spans="3:4" s="28" customFormat="1" ht="12.95" customHeight="1" x14ac:dyDescent="0.2">
      <c r="C127" s="55"/>
      <c r="D127" s="55"/>
    </row>
    <row r="128" spans="3:4" s="28" customFormat="1" ht="12.95" customHeight="1" x14ac:dyDescent="0.2">
      <c r="C128" s="55"/>
      <c r="D128" s="55"/>
    </row>
    <row r="129" spans="3:4" s="28" customFormat="1" ht="12.95" customHeight="1" x14ac:dyDescent="0.2">
      <c r="C129" s="55"/>
      <c r="D129" s="55"/>
    </row>
    <row r="130" spans="3:4" s="28" customFormat="1" ht="12.95" customHeight="1" x14ac:dyDescent="0.2">
      <c r="C130" s="55"/>
      <c r="D130" s="55"/>
    </row>
    <row r="131" spans="3:4" s="28" customFormat="1" ht="12.95" customHeight="1" x14ac:dyDescent="0.2">
      <c r="C131" s="55"/>
      <c r="D131" s="55"/>
    </row>
    <row r="132" spans="3:4" s="28" customFormat="1" ht="12.95" customHeight="1" x14ac:dyDescent="0.2">
      <c r="C132" s="55"/>
      <c r="D132" s="55"/>
    </row>
    <row r="133" spans="3:4" s="28" customFormat="1" ht="12.95" customHeight="1" x14ac:dyDescent="0.2">
      <c r="C133" s="55"/>
      <c r="D133" s="55"/>
    </row>
    <row r="134" spans="3:4" s="28" customFormat="1" ht="12.95" customHeight="1" x14ac:dyDescent="0.2">
      <c r="C134" s="55"/>
      <c r="D134" s="55"/>
    </row>
    <row r="135" spans="3:4" s="28" customFormat="1" ht="12.95" customHeight="1" x14ac:dyDescent="0.2">
      <c r="C135" s="55"/>
      <c r="D135" s="55"/>
    </row>
    <row r="136" spans="3:4" s="28" customFormat="1" ht="12.95" customHeight="1" x14ac:dyDescent="0.2">
      <c r="C136" s="55"/>
      <c r="D136" s="55"/>
    </row>
    <row r="137" spans="3:4" s="28" customFormat="1" ht="12.95" customHeight="1" x14ac:dyDescent="0.2">
      <c r="C137" s="55"/>
      <c r="D137" s="55"/>
    </row>
    <row r="138" spans="3:4" s="28" customFormat="1" ht="12.95" customHeight="1" x14ac:dyDescent="0.2">
      <c r="C138" s="55"/>
      <c r="D138" s="55"/>
    </row>
    <row r="139" spans="3:4" s="28" customFormat="1" ht="12.95" customHeight="1" x14ac:dyDescent="0.2">
      <c r="C139" s="55"/>
      <c r="D139" s="55"/>
    </row>
    <row r="140" spans="3:4" s="28" customFormat="1" ht="12.95" customHeight="1" x14ac:dyDescent="0.2">
      <c r="C140" s="55"/>
      <c r="D140" s="55"/>
    </row>
    <row r="141" spans="3:4" s="28" customFormat="1" ht="12.95" customHeight="1" x14ac:dyDescent="0.2">
      <c r="C141" s="55"/>
      <c r="D141" s="55"/>
    </row>
    <row r="142" spans="3:4" s="28" customFormat="1" ht="12.95" customHeight="1" x14ac:dyDescent="0.2">
      <c r="C142" s="55"/>
      <c r="D142" s="55"/>
    </row>
    <row r="143" spans="3:4" s="28" customFormat="1" ht="12.95" customHeight="1" x14ac:dyDescent="0.2">
      <c r="C143" s="55"/>
      <c r="D143" s="55"/>
    </row>
    <row r="144" spans="3:4" s="28" customFormat="1" ht="12.95" customHeight="1" x14ac:dyDescent="0.2">
      <c r="C144" s="55"/>
      <c r="D144" s="55"/>
    </row>
    <row r="145" spans="3:4" s="28" customFormat="1" ht="12.95" customHeight="1" x14ac:dyDescent="0.2">
      <c r="C145" s="55"/>
      <c r="D145" s="55"/>
    </row>
    <row r="146" spans="3:4" s="28" customFormat="1" ht="12.95" customHeight="1" x14ac:dyDescent="0.2">
      <c r="C146" s="55"/>
      <c r="D146" s="55"/>
    </row>
    <row r="147" spans="3:4" s="28" customFormat="1" ht="12.95" customHeight="1" x14ac:dyDescent="0.2">
      <c r="C147" s="55"/>
      <c r="D147" s="55"/>
    </row>
    <row r="148" spans="3:4" s="28" customFormat="1" ht="12.95" customHeight="1" x14ac:dyDescent="0.2">
      <c r="C148" s="55"/>
      <c r="D148" s="55"/>
    </row>
    <row r="149" spans="3:4" s="28" customFormat="1" ht="12.95" customHeight="1" x14ac:dyDescent="0.2">
      <c r="C149" s="55"/>
      <c r="D149" s="55"/>
    </row>
    <row r="150" spans="3:4" s="28" customFormat="1" ht="12.95" customHeight="1" x14ac:dyDescent="0.2">
      <c r="C150" s="55"/>
      <c r="D150" s="55"/>
    </row>
    <row r="151" spans="3:4" s="28" customFormat="1" ht="12.95" customHeight="1" x14ac:dyDescent="0.2">
      <c r="C151" s="55"/>
      <c r="D151" s="55"/>
    </row>
    <row r="152" spans="3:4" s="28" customFormat="1" ht="12.95" customHeight="1" x14ac:dyDescent="0.2">
      <c r="C152" s="55"/>
      <c r="D152" s="55"/>
    </row>
    <row r="153" spans="3:4" s="28" customFormat="1" ht="12.95" customHeight="1" x14ac:dyDescent="0.2">
      <c r="C153" s="55"/>
      <c r="D153" s="55"/>
    </row>
    <row r="154" spans="3:4" s="28" customFormat="1" ht="12.95" customHeight="1" x14ac:dyDescent="0.2">
      <c r="C154" s="55"/>
      <c r="D154" s="55"/>
    </row>
    <row r="155" spans="3:4" s="28" customFormat="1" ht="12.95" customHeight="1" x14ac:dyDescent="0.2">
      <c r="C155" s="55"/>
      <c r="D155" s="55"/>
    </row>
    <row r="156" spans="3:4" s="28" customFormat="1" ht="12.95" customHeight="1" x14ac:dyDescent="0.2">
      <c r="C156" s="55"/>
      <c r="D156" s="55"/>
    </row>
    <row r="157" spans="3:4" s="28" customFormat="1" ht="12.95" customHeight="1" x14ac:dyDescent="0.2">
      <c r="C157" s="55"/>
      <c r="D157" s="55"/>
    </row>
    <row r="158" spans="3:4" s="28" customFormat="1" ht="12.95" customHeight="1" x14ac:dyDescent="0.2">
      <c r="C158" s="55"/>
      <c r="D158" s="55"/>
    </row>
    <row r="159" spans="3:4" s="28" customFormat="1" ht="12.95" customHeight="1" x14ac:dyDescent="0.2">
      <c r="C159" s="55"/>
      <c r="D159" s="55"/>
    </row>
    <row r="160" spans="3:4" s="28" customFormat="1" ht="12.95" customHeight="1" x14ac:dyDescent="0.2">
      <c r="C160" s="55"/>
      <c r="D160" s="55"/>
    </row>
    <row r="161" spans="3:4" s="28" customFormat="1" ht="12.95" customHeight="1" x14ac:dyDescent="0.2">
      <c r="C161" s="55"/>
      <c r="D161" s="55"/>
    </row>
    <row r="162" spans="3:4" s="28" customFormat="1" ht="12.95" customHeight="1" x14ac:dyDescent="0.2">
      <c r="C162" s="55"/>
      <c r="D162" s="55"/>
    </row>
    <row r="163" spans="3:4" s="28" customFormat="1" ht="12.95" customHeight="1" x14ac:dyDescent="0.2">
      <c r="C163" s="55"/>
      <c r="D163" s="55"/>
    </row>
    <row r="164" spans="3:4" s="28" customFormat="1" ht="12.95" customHeight="1" x14ac:dyDescent="0.2">
      <c r="C164" s="55"/>
      <c r="D164" s="55"/>
    </row>
    <row r="165" spans="3:4" s="28" customFormat="1" ht="12.95" customHeight="1" x14ac:dyDescent="0.2">
      <c r="C165" s="55"/>
      <c r="D165" s="55"/>
    </row>
    <row r="166" spans="3:4" s="28" customFormat="1" ht="12.95" customHeight="1" x14ac:dyDescent="0.2">
      <c r="C166" s="55"/>
      <c r="D166" s="55"/>
    </row>
    <row r="167" spans="3:4" s="28" customFormat="1" ht="12.95" customHeight="1" x14ac:dyDescent="0.2">
      <c r="C167" s="55"/>
      <c r="D167" s="55"/>
    </row>
    <row r="168" spans="3:4" s="28" customFormat="1" ht="12.95" customHeight="1" x14ac:dyDescent="0.2">
      <c r="C168" s="55"/>
      <c r="D168" s="55"/>
    </row>
    <row r="169" spans="3:4" s="28" customFormat="1" ht="12.95" customHeight="1" x14ac:dyDescent="0.2">
      <c r="C169" s="55"/>
      <c r="D169" s="55"/>
    </row>
    <row r="170" spans="3:4" s="28" customFormat="1" ht="12.95" customHeight="1" x14ac:dyDescent="0.2">
      <c r="C170" s="55"/>
      <c r="D170" s="55"/>
    </row>
    <row r="171" spans="3:4" s="28" customFormat="1" ht="12.95" customHeight="1" x14ac:dyDescent="0.2">
      <c r="C171" s="55"/>
      <c r="D171" s="55"/>
    </row>
    <row r="172" spans="3:4" s="28" customFormat="1" ht="12.95" customHeight="1" x14ac:dyDescent="0.2">
      <c r="C172" s="55"/>
      <c r="D172" s="55"/>
    </row>
    <row r="173" spans="3:4" s="28" customFormat="1" ht="12.95" customHeight="1" x14ac:dyDescent="0.2">
      <c r="C173" s="55"/>
      <c r="D173" s="55"/>
    </row>
    <row r="174" spans="3:4" s="28" customFormat="1" ht="12.95" customHeight="1" x14ac:dyDescent="0.2">
      <c r="C174" s="55"/>
      <c r="D174" s="55"/>
    </row>
    <row r="175" spans="3:4" s="28" customFormat="1" ht="12.95" customHeight="1" x14ac:dyDescent="0.2">
      <c r="C175" s="55"/>
      <c r="D175" s="55"/>
    </row>
    <row r="176" spans="3:4" s="28" customFormat="1" ht="12.95" customHeight="1" x14ac:dyDescent="0.2">
      <c r="C176" s="55"/>
      <c r="D176" s="55"/>
    </row>
    <row r="177" spans="3:4" s="28" customFormat="1" ht="12.95" customHeight="1" x14ac:dyDescent="0.2">
      <c r="C177" s="55"/>
      <c r="D177" s="55"/>
    </row>
    <row r="178" spans="3:4" s="28" customFormat="1" ht="12.95" customHeight="1" x14ac:dyDescent="0.2">
      <c r="C178" s="55"/>
      <c r="D178" s="55"/>
    </row>
    <row r="179" spans="3:4" s="28" customFormat="1" ht="12.95" customHeight="1" x14ac:dyDescent="0.2">
      <c r="C179" s="55"/>
      <c r="D179" s="55"/>
    </row>
    <row r="180" spans="3:4" s="28" customFormat="1" ht="12.95" customHeight="1" x14ac:dyDescent="0.2">
      <c r="C180" s="55"/>
      <c r="D180" s="55"/>
    </row>
    <row r="181" spans="3:4" s="28" customFormat="1" ht="12.95" customHeight="1" x14ac:dyDescent="0.2">
      <c r="C181" s="55"/>
      <c r="D181" s="55"/>
    </row>
    <row r="182" spans="3:4" s="28" customFormat="1" ht="12.95" customHeight="1" x14ac:dyDescent="0.2">
      <c r="C182" s="55"/>
      <c r="D182" s="55"/>
    </row>
    <row r="183" spans="3:4" s="28" customFormat="1" ht="12.95" customHeight="1" x14ac:dyDescent="0.2">
      <c r="C183" s="55"/>
      <c r="D183" s="55"/>
    </row>
    <row r="184" spans="3:4" s="28" customFormat="1" ht="12.95" customHeight="1" x14ac:dyDescent="0.2">
      <c r="C184" s="55"/>
      <c r="D184" s="55"/>
    </row>
    <row r="185" spans="3:4" s="28" customFormat="1" ht="12.95" customHeight="1" x14ac:dyDescent="0.2">
      <c r="C185" s="55"/>
      <c r="D185" s="55"/>
    </row>
    <row r="186" spans="3:4" s="28" customFormat="1" ht="12.95" customHeight="1" x14ac:dyDescent="0.2">
      <c r="C186" s="55"/>
      <c r="D186" s="55"/>
    </row>
    <row r="187" spans="3:4" s="28" customFormat="1" ht="12.95" customHeight="1" x14ac:dyDescent="0.2">
      <c r="C187" s="55"/>
      <c r="D187" s="55"/>
    </row>
    <row r="188" spans="3:4" s="28" customFormat="1" ht="12.95" customHeight="1" x14ac:dyDescent="0.2">
      <c r="C188" s="55"/>
      <c r="D188" s="55"/>
    </row>
    <row r="189" spans="3:4" s="28" customFormat="1" ht="12.95" customHeight="1" x14ac:dyDescent="0.2">
      <c r="C189" s="55"/>
      <c r="D189" s="55"/>
    </row>
    <row r="190" spans="3:4" s="28" customFormat="1" ht="12.95" customHeight="1" x14ac:dyDescent="0.2">
      <c r="C190" s="55"/>
      <c r="D190" s="55"/>
    </row>
    <row r="191" spans="3:4" s="28" customFormat="1" ht="12.95" customHeight="1" x14ac:dyDescent="0.2">
      <c r="C191" s="55"/>
      <c r="D191" s="55"/>
    </row>
    <row r="192" spans="3:4" s="28" customFormat="1" ht="12.95" customHeight="1" x14ac:dyDescent="0.2">
      <c r="C192" s="55"/>
      <c r="D192" s="55"/>
    </row>
    <row r="193" spans="3:4" s="28" customFormat="1" ht="12.95" customHeight="1" x14ac:dyDescent="0.2">
      <c r="C193" s="55"/>
      <c r="D193" s="55"/>
    </row>
    <row r="194" spans="3:4" s="28" customFormat="1" ht="12.95" customHeight="1" x14ac:dyDescent="0.2">
      <c r="C194" s="55"/>
      <c r="D194" s="55"/>
    </row>
    <row r="195" spans="3:4" s="28" customFormat="1" ht="12.95" customHeight="1" x14ac:dyDescent="0.2">
      <c r="C195" s="55"/>
      <c r="D195" s="55"/>
    </row>
    <row r="196" spans="3:4" s="28" customFormat="1" ht="12.95" customHeight="1" x14ac:dyDescent="0.2">
      <c r="C196" s="55"/>
      <c r="D196" s="55"/>
    </row>
    <row r="197" spans="3:4" s="28" customFormat="1" ht="12.95" customHeight="1" x14ac:dyDescent="0.2">
      <c r="C197" s="55"/>
      <c r="D197" s="55"/>
    </row>
    <row r="198" spans="3:4" s="28" customFormat="1" ht="12.95" customHeight="1" x14ac:dyDescent="0.2">
      <c r="C198" s="55"/>
      <c r="D198" s="55"/>
    </row>
    <row r="199" spans="3:4" s="28" customFormat="1" ht="12.95" customHeight="1" x14ac:dyDescent="0.2">
      <c r="C199" s="55"/>
      <c r="D199" s="55"/>
    </row>
    <row r="200" spans="3:4" s="28" customFormat="1" ht="12.95" customHeight="1" x14ac:dyDescent="0.2">
      <c r="C200" s="55"/>
      <c r="D200" s="55"/>
    </row>
    <row r="201" spans="3:4" s="28" customFormat="1" ht="12.95" customHeight="1" x14ac:dyDescent="0.2">
      <c r="C201" s="55"/>
      <c r="D201" s="55"/>
    </row>
    <row r="202" spans="3:4" s="28" customFormat="1" ht="12.95" customHeight="1" x14ac:dyDescent="0.2">
      <c r="C202" s="55"/>
      <c r="D202" s="55"/>
    </row>
    <row r="203" spans="3:4" s="28" customFormat="1" ht="12.95" customHeight="1" x14ac:dyDescent="0.2">
      <c r="C203" s="55"/>
      <c r="D203" s="55"/>
    </row>
    <row r="204" spans="3:4" s="28" customFormat="1" ht="12.95" customHeight="1" x14ac:dyDescent="0.2">
      <c r="C204" s="55"/>
      <c r="D204" s="55"/>
    </row>
    <row r="205" spans="3:4" s="28" customFormat="1" ht="12.95" customHeight="1" x14ac:dyDescent="0.2">
      <c r="C205" s="55"/>
      <c r="D205" s="55"/>
    </row>
    <row r="206" spans="3:4" s="28" customFormat="1" ht="12.95" customHeight="1" x14ac:dyDescent="0.2">
      <c r="C206" s="55"/>
      <c r="D206" s="55"/>
    </row>
    <row r="207" spans="3:4" s="28" customFormat="1" ht="12.95" customHeight="1" x14ac:dyDescent="0.2">
      <c r="C207" s="55"/>
      <c r="D207" s="55"/>
    </row>
    <row r="208" spans="3:4" s="28" customFormat="1" ht="12.95" customHeight="1" x14ac:dyDescent="0.2">
      <c r="C208" s="55"/>
      <c r="D208" s="55"/>
    </row>
    <row r="209" spans="3:4" s="28" customFormat="1" ht="12.95" customHeight="1" x14ac:dyDescent="0.2">
      <c r="C209" s="55"/>
      <c r="D209" s="55"/>
    </row>
    <row r="210" spans="3:4" s="28" customFormat="1" ht="12.95" customHeight="1" x14ac:dyDescent="0.2">
      <c r="C210" s="55"/>
      <c r="D210" s="55"/>
    </row>
    <row r="211" spans="3:4" s="28" customFormat="1" ht="12.95" customHeight="1" x14ac:dyDescent="0.2">
      <c r="C211" s="55"/>
      <c r="D211" s="55"/>
    </row>
    <row r="212" spans="3:4" s="28" customFormat="1" ht="12.95" customHeight="1" x14ac:dyDescent="0.2">
      <c r="C212" s="55"/>
      <c r="D212" s="55"/>
    </row>
    <row r="213" spans="3:4" s="28" customFormat="1" ht="12.95" customHeight="1" x14ac:dyDescent="0.2">
      <c r="C213" s="55"/>
      <c r="D213" s="55"/>
    </row>
    <row r="214" spans="3:4" s="28" customFormat="1" ht="12.95" customHeight="1" x14ac:dyDescent="0.2">
      <c r="C214" s="55"/>
      <c r="D214" s="55"/>
    </row>
    <row r="215" spans="3:4" s="28" customFormat="1" ht="12.95" customHeight="1" x14ac:dyDescent="0.2">
      <c r="C215" s="55"/>
      <c r="D215" s="55"/>
    </row>
    <row r="216" spans="3:4" s="28" customFormat="1" ht="12.95" customHeight="1" x14ac:dyDescent="0.2">
      <c r="C216" s="55"/>
      <c r="D216" s="55"/>
    </row>
    <row r="217" spans="3:4" s="28" customFormat="1" ht="12.95" customHeight="1" x14ac:dyDescent="0.2">
      <c r="C217" s="55"/>
      <c r="D217" s="55"/>
    </row>
    <row r="218" spans="3:4" s="28" customFormat="1" ht="12.95" customHeight="1" x14ac:dyDescent="0.2">
      <c r="C218" s="55"/>
      <c r="D218" s="55"/>
    </row>
    <row r="219" spans="3:4" s="28" customFormat="1" ht="12.95" customHeight="1" x14ac:dyDescent="0.2">
      <c r="C219" s="55"/>
      <c r="D219" s="55"/>
    </row>
    <row r="220" spans="3:4" s="28" customFormat="1" ht="12.95" customHeight="1" x14ac:dyDescent="0.2">
      <c r="C220" s="55"/>
      <c r="D220" s="55"/>
    </row>
    <row r="221" spans="3:4" s="28" customFormat="1" ht="12.95" customHeight="1" x14ac:dyDescent="0.2">
      <c r="C221" s="55"/>
      <c r="D221" s="55"/>
    </row>
    <row r="222" spans="3:4" s="28" customFormat="1" ht="12.95" customHeight="1" x14ac:dyDescent="0.2">
      <c r="C222" s="55"/>
      <c r="D222" s="55"/>
    </row>
    <row r="223" spans="3:4" s="28" customFormat="1" ht="12.95" customHeight="1" x14ac:dyDescent="0.2">
      <c r="C223" s="55"/>
      <c r="D223" s="55"/>
    </row>
    <row r="224" spans="3:4" s="28" customFormat="1" ht="12.95" customHeight="1" x14ac:dyDescent="0.2">
      <c r="C224" s="55"/>
      <c r="D224" s="55"/>
    </row>
    <row r="225" spans="3:4" s="28" customFormat="1" ht="12.95" customHeight="1" x14ac:dyDescent="0.2">
      <c r="C225" s="55"/>
      <c r="D225" s="55"/>
    </row>
    <row r="226" spans="3:4" s="28" customFormat="1" ht="12.95" customHeight="1" x14ac:dyDescent="0.2">
      <c r="C226" s="55"/>
      <c r="D226" s="55"/>
    </row>
    <row r="227" spans="3:4" s="28" customFormat="1" ht="12.95" customHeight="1" x14ac:dyDescent="0.2">
      <c r="C227" s="55"/>
      <c r="D227" s="55"/>
    </row>
    <row r="228" spans="3:4" s="28" customFormat="1" ht="12.95" customHeight="1" x14ac:dyDescent="0.2">
      <c r="C228" s="55"/>
      <c r="D228" s="55"/>
    </row>
    <row r="229" spans="3:4" s="28" customFormat="1" ht="12.95" customHeight="1" x14ac:dyDescent="0.2">
      <c r="C229" s="55"/>
      <c r="D229" s="55"/>
    </row>
    <row r="230" spans="3:4" s="28" customFormat="1" ht="12.95" customHeight="1" x14ac:dyDescent="0.2">
      <c r="C230" s="55"/>
      <c r="D230" s="55"/>
    </row>
    <row r="231" spans="3:4" s="28" customFormat="1" ht="12.95" customHeight="1" x14ac:dyDescent="0.2">
      <c r="C231" s="55"/>
      <c r="D231" s="55"/>
    </row>
    <row r="232" spans="3:4" s="28" customFormat="1" ht="12.95" customHeight="1" x14ac:dyDescent="0.2">
      <c r="C232" s="55"/>
      <c r="D232" s="55"/>
    </row>
    <row r="233" spans="3:4" s="28" customFormat="1" ht="12.95" customHeight="1" x14ac:dyDescent="0.2">
      <c r="C233" s="55"/>
      <c r="D233" s="55"/>
    </row>
    <row r="234" spans="3:4" s="28" customFormat="1" ht="12.95" customHeight="1" x14ac:dyDescent="0.2">
      <c r="C234" s="55"/>
      <c r="D234" s="55"/>
    </row>
    <row r="235" spans="3:4" s="28" customFormat="1" ht="12.95" customHeight="1" x14ac:dyDescent="0.2">
      <c r="C235" s="55"/>
      <c r="D235" s="55"/>
    </row>
    <row r="236" spans="3:4" s="28" customFormat="1" ht="12.95" customHeight="1" x14ac:dyDescent="0.2">
      <c r="C236" s="55"/>
      <c r="D236" s="55"/>
    </row>
    <row r="237" spans="3:4" s="28" customFormat="1" ht="12.95" customHeight="1" x14ac:dyDescent="0.2">
      <c r="C237" s="55"/>
      <c r="D237" s="55"/>
    </row>
    <row r="238" spans="3:4" s="28" customFormat="1" ht="12.95" customHeight="1" x14ac:dyDescent="0.2">
      <c r="C238" s="55"/>
      <c r="D238" s="55"/>
    </row>
    <row r="239" spans="3:4" s="28" customFormat="1" ht="12.95" customHeight="1" x14ac:dyDescent="0.2">
      <c r="C239" s="55"/>
      <c r="D239" s="55"/>
    </row>
    <row r="240" spans="3:4" s="28" customFormat="1" ht="12.95" customHeight="1" x14ac:dyDescent="0.2">
      <c r="C240" s="55"/>
      <c r="D240" s="55"/>
    </row>
    <row r="241" spans="3:4" s="28" customFormat="1" ht="12.95" customHeight="1" x14ac:dyDescent="0.2">
      <c r="C241" s="55"/>
      <c r="D241" s="55"/>
    </row>
    <row r="242" spans="3:4" s="28" customFormat="1" ht="12.95" customHeight="1" x14ac:dyDescent="0.2">
      <c r="C242" s="55"/>
      <c r="D242" s="55"/>
    </row>
    <row r="243" spans="3:4" s="28" customFormat="1" ht="12.95" customHeight="1" x14ac:dyDescent="0.2">
      <c r="C243" s="55"/>
      <c r="D243" s="55"/>
    </row>
    <row r="244" spans="3:4" s="28" customFormat="1" ht="12.95" customHeight="1" x14ac:dyDescent="0.2">
      <c r="C244" s="55"/>
      <c r="D244" s="55"/>
    </row>
    <row r="245" spans="3:4" s="28" customFormat="1" ht="12.95" customHeight="1" x14ac:dyDescent="0.2">
      <c r="C245" s="55"/>
      <c r="D245" s="55"/>
    </row>
    <row r="246" spans="3:4" s="28" customFormat="1" ht="12.95" customHeight="1" x14ac:dyDescent="0.2">
      <c r="C246" s="55"/>
      <c r="D246" s="55"/>
    </row>
    <row r="247" spans="3:4" s="28" customFormat="1" ht="12.95" customHeight="1" x14ac:dyDescent="0.2">
      <c r="C247" s="55"/>
      <c r="D247" s="55"/>
    </row>
    <row r="248" spans="3:4" s="28" customFormat="1" ht="12.95" customHeight="1" x14ac:dyDescent="0.2">
      <c r="C248" s="55"/>
      <c r="D248" s="55"/>
    </row>
    <row r="249" spans="3:4" s="28" customFormat="1" ht="12.95" customHeight="1" x14ac:dyDescent="0.2">
      <c r="C249" s="55"/>
      <c r="D249" s="55"/>
    </row>
    <row r="250" spans="3:4" s="28" customFormat="1" ht="12.95" customHeight="1" x14ac:dyDescent="0.2">
      <c r="C250" s="55"/>
      <c r="D250" s="55"/>
    </row>
    <row r="251" spans="3:4" s="28" customFormat="1" ht="12.95" customHeight="1" x14ac:dyDescent="0.2">
      <c r="C251" s="55"/>
      <c r="D251" s="55"/>
    </row>
    <row r="252" spans="3:4" s="28" customFormat="1" ht="12.95" customHeight="1" x14ac:dyDescent="0.2">
      <c r="C252" s="55"/>
      <c r="D252" s="55"/>
    </row>
    <row r="253" spans="3:4" s="28" customFormat="1" ht="12.95" customHeight="1" x14ac:dyDescent="0.2">
      <c r="C253" s="55"/>
      <c r="D253" s="55"/>
    </row>
    <row r="254" spans="3:4" s="28" customFormat="1" ht="12.95" customHeight="1" x14ac:dyDescent="0.2">
      <c r="C254" s="55"/>
      <c r="D254" s="55"/>
    </row>
    <row r="255" spans="3:4" s="28" customFormat="1" ht="12.95" customHeight="1" x14ac:dyDescent="0.2">
      <c r="C255" s="55"/>
      <c r="D255" s="55"/>
    </row>
    <row r="256" spans="3:4" s="28" customFormat="1" ht="12.95" customHeight="1" x14ac:dyDescent="0.2">
      <c r="C256" s="55"/>
      <c r="D256" s="55"/>
    </row>
    <row r="257" spans="3:4" s="28" customFormat="1" ht="12.95" customHeight="1" x14ac:dyDescent="0.2">
      <c r="C257" s="55"/>
      <c r="D257" s="55"/>
    </row>
    <row r="258" spans="3:4" s="28" customFormat="1" ht="12.95" customHeight="1" x14ac:dyDescent="0.2">
      <c r="C258" s="55"/>
      <c r="D258" s="55"/>
    </row>
    <row r="259" spans="3:4" s="28" customFormat="1" ht="12.95" customHeight="1" x14ac:dyDescent="0.2">
      <c r="C259" s="55"/>
      <c r="D259" s="55"/>
    </row>
    <row r="260" spans="3:4" s="28" customFormat="1" ht="12.95" customHeight="1" x14ac:dyDescent="0.2">
      <c r="C260" s="55"/>
      <c r="D260" s="55"/>
    </row>
    <row r="261" spans="3:4" s="28" customFormat="1" ht="12.95" customHeight="1" x14ac:dyDescent="0.2">
      <c r="C261" s="55"/>
      <c r="D261" s="55"/>
    </row>
    <row r="262" spans="3:4" s="28" customFormat="1" ht="12.95" customHeight="1" x14ac:dyDescent="0.2">
      <c r="C262" s="55"/>
      <c r="D262" s="55"/>
    </row>
    <row r="263" spans="3:4" s="28" customFormat="1" ht="12.95" customHeight="1" x14ac:dyDescent="0.2">
      <c r="C263" s="55"/>
      <c r="D263" s="55"/>
    </row>
    <row r="264" spans="3:4" s="28" customFormat="1" ht="12.95" customHeight="1" x14ac:dyDescent="0.2">
      <c r="C264" s="55"/>
      <c r="D264" s="55"/>
    </row>
    <row r="265" spans="3:4" s="28" customFormat="1" ht="12.95" customHeight="1" x14ac:dyDescent="0.2">
      <c r="C265" s="55"/>
      <c r="D265" s="55"/>
    </row>
    <row r="266" spans="3:4" s="28" customFormat="1" ht="12.95" customHeight="1" x14ac:dyDescent="0.2">
      <c r="C266" s="55"/>
      <c r="D266" s="55"/>
    </row>
    <row r="267" spans="3:4" s="28" customFormat="1" ht="12.95" customHeight="1" x14ac:dyDescent="0.2">
      <c r="C267" s="55"/>
      <c r="D267" s="55"/>
    </row>
    <row r="268" spans="3:4" s="28" customFormat="1" ht="12.95" customHeight="1" x14ac:dyDescent="0.2">
      <c r="C268" s="55"/>
      <c r="D268" s="55"/>
    </row>
    <row r="269" spans="3:4" s="28" customFormat="1" ht="12.95" customHeight="1" x14ac:dyDescent="0.2">
      <c r="C269" s="55"/>
      <c r="D269" s="55"/>
    </row>
    <row r="270" spans="3:4" s="28" customFormat="1" ht="12.95" customHeight="1" x14ac:dyDescent="0.2">
      <c r="C270" s="55"/>
      <c r="D270" s="55"/>
    </row>
    <row r="271" spans="3:4" s="28" customFormat="1" ht="12.95" customHeight="1" x14ac:dyDescent="0.2">
      <c r="C271" s="55"/>
      <c r="D271" s="55"/>
    </row>
    <row r="272" spans="3:4" s="28" customFormat="1" ht="12.95" customHeight="1" x14ac:dyDescent="0.2">
      <c r="C272" s="55"/>
      <c r="D272" s="55"/>
    </row>
    <row r="273" spans="3:4" s="28" customFormat="1" ht="12.95" customHeight="1" x14ac:dyDescent="0.2">
      <c r="C273" s="55"/>
      <c r="D273" s="55"/>
    </row>
    <row r="274" spans="3:4" s="28" customFormat="1" ht="12.95" customHeight="1" x14ac:dyDescent="0.2">
      <c r="C274" s="55"/>
      <c r="D274" s="55"/>
    </row>
    <row r="275" spans="3:4" s="28" customFormat="1" ht="12.95" customHeight="1" x14ac:dyDescent="0.2">
      <c r="C275" s="55"/>
      <c r="D275" s="55"/>
    </row>
    <row r="276" spans="3:4" s="28" customFormat="1" ht="12.95" customHeight="1" x14ac:dyDescent="0.2">
      <c r="C276" s="55"/>
      <c r="D276" s="55"/>
    </row>
    <row r="277" spans="3:4" s="28" customFormat="1" ht="12.95" customHeight="1" x14ac:dyDescent="0.2">
      <c r="C277" s="55"/>
      <c r="D277" s="55"/>
    </row>
    <row r="278" spans="3:4" s="28" customFormat="1" ht="12.95" customHeight="1" x14ac:dyDescent="0.2">
      <c r="C278" s="55"/>
      <c r="D278" s="55"/>
    </row>
    <row r="279" spans="3:4" s="28" customFormat="1" ht="12.95" customHeight="1" x14ac:dyDescent="0.2">
      <c r="C279" s="55"/>
      <c r="D279" s="55"/>
    </row>
    <row r="280" spans="3:4" s="28" customFormat="1" ht="12.95" customHeight="1" x14ac:dyDescent="0.2">
      <c r="C280" s="55"/>
      <c r="D280" s="55"/>
    </row>
    <row r="281" spans="3:4" s="28" customFormat="1" ht="12.95" customHeight="1" x14ac:dyDescent="0.2">
      <c r="C281" s="55"/>
      <c r="D281" s="55"/>
    </row>
    <row r="282" spans="3:4" s="28" customFormat="1" ht="12.95" customHeight="1" x14ac:dyDescent="0.2">
      <c r="C282" s="55"/>
      <c r="D282" s="55"/>
    </row>
    <row r="283" spans="3:4" s="28" customFormat="1" ht="12.95" customHeight="1" x14ac:dyDescent="0.2">
      <c r="C283" s="55"/>
      <c r="D283" s="55"/>
    </row>
    <row r="284" spans="3:4" s="28" customFormat="1" ht="12.95" customHeight="1" x14ac:dyDescent="0.2">
      <c r="C284" s="55"/>
      <c r="D284" s="55"/>
    </row>
    <row r="285" spans="3:4" s="28" customFormat="1" ht="12.95" customHeight="1" x14ac:dyDescent="0.2">
      <c r="C285" s="55"/>
      <c r="D285" s="55"/>
    </row>
    <row r="286" spans="3:4" s="28" customFormat="1" ht="12.95" customHeight="1" x14ac:dyDescent="0.2">
      <c r="C286" s="55"/>
      <c r="D286" s="55"/>
    </row>
    <row r="287" spans="3:4" s="28" customFormat="1" ht="12.95" customHeight="1" x14ac:dyDescent="0.2">
      <c r="C287" s="55"/>
      <c r="D287" s="55"/>
    </row>
    <row r="288" spans="3:4" s="28" customFormat="1" ht="12.95" customHeight="1" x14ac:dyDescent="0.2">
      <c r="C288" s="55"/>
      <c r="D288" s="55"/>
    </row>
    <row r="289" spans="3:4" s="28" customFormat="1" ht="12.95" customHeight="1" x14ac:dyDescent="0.2">
      <c r="C289" s="55"/>
      <c r="D289" s="55"/>
    </row>
    <row r="290" spans="3:4" s="28" customFormat="1" ht="12.95" customHeight="1" x14ac:dyDescent="0.2">
      <c r="C290" s="55"/>
      <c r="D290" s="55"/>
    </row>
    <row r="291" spans="3:4" s="28" customFormat="1" ht="12.95" customHeight="1" x14ac:dyDescent="0.2">
      <c r="C291" s="55"/>
      <c r="D291" s="55"/>
    </row>
    <row r="292" spans="3:4" s="28" customFormat="1" ht="12.95" customHeight="1" x14ac:dyDescent="0.2">
      <c r="C292" s="55"/>
      <c r="D292" s="55"/>
    </row>
    <row r="293" spans="3:4" s="28" customFormat="1" ht="12.95" customHeight="1" x14ac:dyDescent="0.2">
      <c r="C293" s="55"/>
      <c r="D293" s="55"/>
    </row>
    <row r="294" spans="3:4" s="28" customFormat="1" ht="12.95" customHeight="1" x14ac:dyDescent="0.2">
      <c r="C294" s="55"/>
      <c r="D294" s="55"/>
    </row>
    <row r="295" spans="3:4" s="28" customFormat="1" ht="12.95" customHeight="1" x14ac:dyDescent="0.2">
      <c r="C295" s="55"/>
      <c r="D295" s="55"/>
    </row>
    <row r="296" spans="3:4" s="28" customFormat="1" ht="12.95" customHeight="1" x14ac:dyDescent="0.2">
      <c r="C296" s="55"/>
      <c r="D296" s="55"/>
    </row>
    <row r="297" spans="3:4" s="28" customFormat="1" ht="12.95" customHeight="1" x14ac:dyDescent="0.2">
      <c r="C297" s="55"/>
      <c r="D297" s="55"/>
    </row>
    <row r="298" spans="3:4" s="28" customFormat="1" ht="12.95" customHeight="1" x14ac:dyDescent="0.2">
      <c r="C298" s="55"/>
      <c r="D298" s="55"/>
    </row>
    <row r="299" spans="3:4" s="28" customFormat="1" ht="12.95" customHeight="1" x14ac:dyDescent="0.2">
      <c r="C299" s="55"/>
      <c r="D299" s="55"/>
    </row>
    <row r="300" spans="3:4" s="28" customFormat="1" ht="12.95" customHeight="1" x14ac:dyDescent="0.2">
      <c r="C300" s="55"/>
      <c r="D300" s="55"/>
    </row>
    <row r="301" spans="3:4" s="28" customFormat="1" ht="12.95" customHeight="1" x14ac:dyDescent="0.2">
      <c r="C301" s="55"/>
      <c r="D301" s="55"/>
    </row>
    <row r="302" spans="3:4" s="28" customFormat="1" ht="12.95" customHeight="1" x14ac:dyDescent="0.2">
      <c r="C302" s="55"/>
      <c r="D302" s="55"/>
    </row>
    <row r="303" spans="3:4" s="28" customFormat="1" ht="12.95" customHeight="1" x14ac:dyDescent="0.2">
      <c r="C303" s="55"/>
      <c r="D303" s="55"/>
    </row>
    <row r="304" spans="3:4" s="28" customFormat="1" ht="12.95" customHeight="1" x14ac:dyDescent="0.2">
      <c r="C304" s="55"/>
      <c r="D304" s="55"/>
    </row>
    <row r="305" spans="3:4" s="28" customFormat="1" ht="12.95" customHeight="1" x14ac:dyDescent="0.2">
      <c r="C305" s="55"/>
      <c r="D305" s="55"/>
    </row>
    <row r="306" spans="3:4" s="28" customFormat="1" ht="12.95" customHeight="1" x14ac:dyDescent="0.2">
      <c r="C306" s="55"/>
      <c r="D306" s="55"/>
    </row>
    <row r="307" spans="3:4" s="28" customFormat="1" ht="12.95" customHeight="1" x14ac:dyDescent="0.2">
      <c r="C307" s="55"/>
      <c r="D307" s="55"/>
    </row>
    <row r="308" spans="3:4" s="28" customFormat="1" ht="12.95" customHeight="1" x14ac:dyDescent="0.2">
      <c r="C308" s="55"/>
      <c r="D308" s="55"/>
    </row>
    <row r="309" spans="3:4" s="28" customFormat="1" ht="12.95" customHeight="1" x14ac:dyDescent="0.2">
      <c r="C309" s="55"/>
      <c r="D309" s="55"/>
    </row>
    <row r="310" spans="3:4" s="28" customFormat="1" ht="12.95" customHeight="1" x14ac:dyDescent="0.2">
      <c r="C310" s="55"/>
      <c r="D310" s="55"/>
    </row>
    <row r="311" spans="3:4" s="28" customFormat="1" ht="12.95" customHeight="1" x14ac:dyDescent="0.2">
      <c r="C311" s="55"/>
      <c r="D311" s="55"/>
    </row>
    <row r="312" spans="3:4" s="28" customFormat="1" ht="12.95" customHeight="1" x14ac:dyDescent="0.2">
      <c r="C312" s="55"/>
      <c r="D312" s="55"/>
    </row>
    <row r="313" spans="3:4" s="28" customFormat="1" ht="12.95" customHeight="1" x14ac:dyDescent="0.2">
      <c r="C313" s="55"/>
      <c r="D313" s="55"/>
    </row>
    <row r="314" spans="3:4" s="28" customFormat="1" ht="12.95" customHeight="1" x14ac:dyDescent="0.2">
      <c r="C314" s="55"/>
      <c r="D314" s="55"/>
    </row>
    <row r="315" spans="3:4" s="28" customFormat="1" ht="12.95" customHeight="1" x14ac:dyDescent="0.2">
      <c r="C315" s="55"/>
      <c r="D315" s="55"/>
    </row>
    <row r="316" spans="3:4" s="28" customFormat="1" ht="12.95" customHeight="1" x14ac:dyDescent="0.2">
      <c r="C316" s="55"/>
      <c r="D316" s="55"/>
    </row>
    <row r="317" spans="3:4" s="28" customFormat="1" ht="12.95" customHeight="1" x14ac:dyDescent="0.2">
      <c r="C317" s="55"/>
      <c r="D317" s="55"/>
    </row>
    <row r="318" spans="3:4" s="28" customFormat="1" ht="12.95" customHeight="1" x14ac:dyDescent="0.2">
      <c r="C318" s="55"/>
      <c r="D318" s="55"/>
    </row>
    <row r="319" spans="3:4" s="28" customFormat="1" ht="12.95" customHeight="1" x14ac:dyDescent="0.2">
      <c r="C319" s="55"/>
      <c r="D319" s="55"/>
    </row>
    <row r="320" spans="3:4" s="28" customFormat="1" ht="12.95" customHeight="1" x14ac:dyDescent="0.2">
      <c r="C320" s="55"/>
      <c r="D320" s="55"/>
    </row>
    <row r="321" spans="3:4" s="28" customFormat="1" ht="12.95" customHeight="1" x14ac:dyDescent="0.2">
      <c r="C321" s="55"/>
      <c r="D321" s="55"/>
    </row>
    <row r="322" spans="3:4" s="28" customFormat="1" ht="12.95" customHeight="1" x14ac:dyDescent="0.2">
      <c r="C322" s="55"/>
      <c r="D322" s="55"/>
    </row>
    <row r="323" spans="3:4" s="28" customFormat="1" ht="12.95" customHeight="1" x14ac:dyDescent="0.2">
      <c r="C323" s="55"/>
      <c r="D323" s="55"/>
    </row>
    <row r="324" spans="3:4" s="28" customFormat="1" ht="12.95" customHeight="1" x14ac:dyDescent="0.2">
      <c r="C324" s="55"/>
      <c r="D324" s="55"/>
    </row>
    <row r="325" spans="3:4" s="28" customFormat="1" ht="12.95" customHeight="1" x14ac:dyDescent="0.2">
      <c r="C325" s="55"/>
      <c r="D325" s="55"/>
    </row>
    <row r="326" spans="3:4" s="28" customFormat="1" ht="12.95" customHeight="1" x14ac:dyDescent="0.2">
      <c r="C326" s="55"/>
      <c r="D326" s="55"/>
    </row>
    <row r="327" spans="3:4" s="28" customFormat="1" ht="12.95" customHeight="1" x14ac:dyDescent="0.2">
      <c r="C327" s="55"/>
      <c r="D327" s="55"/>
    </row>
    <row r="328" spans="3:4" s="28" customFormat="1" ht="12.95" customHeight="1" x14ac:dyDescent="0.2">
      <c r="C328" s="55"/>
      <c r="D328" s="55"/>
    </row>
    <row r="329" spans="3:4" s="28" customFormat="1" ht="12.95" customHeight="1" x14ac:dyDescent="0.2">
      <c r="C329" s="55"/>
      <c r="D329" s="55"/>
    </row>
    <row r="330" spans="3:4" s="28" customFormat="1" ht="12.95" customHeight="1" x14ac:dyDescent="0.2">
      <c r="C330" s="55"/>
      <c r="D330" s="55"/>
    </row>
    <row r="331" spans="3:4" s="28" customFormat="1" ht="12.95" customHeight="1" x14ac:dyDescent="0.2">
      <c r="C331" s="55"/>
      <c r="D331" s="55"/>
    </row>
    <row r="332" spans="3:4" s="28" customFormat="1" ht="12.95" customHeight="1" x14ac:dyDescent="0.2">
      <c r="C332" s="55"/>
      <c r="D332" s="55"/>
    </row>
    <row r="333" spans="3:4" s="28" customFormat="1" ht="12.95" customHeight="1" x14ac:dyDescent="0.2">
      <c r="C333" s="55"/>
      <c r="D333" s="55"/>
    </row>
    <row r="334" spans="3:4" s="28" customFormat="1" ht="12.95" customHeight="1" x14ac:dyDescent="0.2">
      <c r="C334" s="55"/>
      <c r="D334" s="55"/>
    </row>
    <row r="335" spans="3:4" s="28" customFormat="1" ht="12.95" customHeight="1" x14ac:dyDescent="0.2">
      <c r="C335" s="55"/>
      <c r="D335" s="55"/>
    </row>
    <row r="336" spans="3:4" s="28" customFormat="1" ht="12.95" customHeight="1" x14ac:dyDescent="0.2">
      <c r="C336" s="55"/>
      <c r="D336" s="55"/>
    </row>
    <row r="337" spans="3:4" s="28" customFormat="1" ht="12.95" customHeight="1" x14ac:dyDescent="0.2">
      <c r="C337" s="55"/>
      <c r="D337" s="55"/>
    </row>
    <row r="338" spans="3:4" s="28" customFormat="1" ht="12.95" customHeight="1" x14ac:dyDescent="0.2">
      <c r="C338" s="55"/>
      <c r="D338" s="55"/>
    </row>
    <row r="339" spans="3:4" s="28" customFormat="1" ht="12.95" customHeight="1" x14ac:dyDescent="0.2">
      <c r="C339" s="55"/>
      <c r="D339" s="55"/>
    </row>
    <row r="340" spans="3:4" s="28" customFormat="1" ht="12.95" customHeight="1" x14ac:dyDescent="0.2">
      <c r="C340" s="55"/>
      <c r="D340" s="55"/>
    </row>
    <row r="341" spans="3:4" s="28" customFormat="1" ht="12.95" customHeight="1" x14ac:dyDescent="0.2">
      <c r="C341" s="55"/>
      <c r="D341" s="55"/>
    </row>
    <row r="342" spans="3:4" s="28" customFormat="1" ht="12.95" customHeight="1" x14ac:dyDescent="0.2">
      <c r="C342" s="55"/>
      <c r="D342" s="55"/>
    </row>
    <row r="343" spans="3:4" s="28" customFormat="1" ht="12.95" customHeight="1" x14ac:dyDescent="0.2">
      <c r="C343" s="55"/>
      <c r="D343" s="55"/>
    </row>
    <row r="344" spans="3:4" s="28" customFormat="1" ht="12.95" customHeight="1" x14ac:dyDescent="0.2">
      <c r="C344" s="55"/>
      <c r="D344" s="55"/>
    </row>
    <row r="345" spans="3:4" s="28" customFormat="1" ht="12.95" customHeight="1" x14ac:dyDescent="0.2">
      <c r="C345" s="55"/>
      <c r="D345" s="55"/>
    </row>
    <row r="346" spans="3:4" s="28" customFormat="1" ht="12.95" customHeight="1" x14ac:dyDescent="0.2">
      <c r="C346" s="55"/>
      <c r="D346" s="55"/>
    </row>
    <row r="347" spans="3:4" s="28" customFormat="1" ht="12.95" customHeight="1" x14ac:dyDescent="0.2">
      <c r="C347" s="55"/>
      <c r="D347" s="55"/>
    </row>
    <row r="348" spans="3:4" s="28" customFormat="1" ht="12.95" customHeight="1" x14ac:dyDescent="0.2">
      <c r="C348" s="55"/>
      <c r="D348" s="55"/>
    </row>
    <row r="349" spans="3:4" s="28" customFormat="1" ht="12.95" customHeight="1" x14ac:dyDescent="0.2">
      <c r="C349" s="55"/>
      <c r="D349" s="55"/>
    </row>
    <row r="350" spans="3:4" s="28" customFormat="1" ht="12.95" customHeight="1" x14ac:dyDescent="0.2">
      <c r="C350" s="55"/>
      <c r="D350" s="55"/>
    </row>
    <row r="351" spans="3:4" s="28" customFormat="1" ht="12.95" customHeight="1" x14ac:dyDescent="0.2">
      <c r="C351" s="55"/>
      <c r="D351" s="55"/>
    </row>
    <row r="352" spans="3:4" s="28" customFormat="1" ht="12.95" customHeight="1" x14ac:dyDescent="0.2">
      <c r="C352" s="55"/>
      <c r="D352" s="55"/>
    </row>
    <row r="353" spans="3:4" s="28" customFormat="1" ht="12.95" customHeight="1" x14ac:dyDescent="0.2">
      <c r="C353" s="55"/>
      <c r="D353" s="55"/>
    </row>
    <row r="354" spans="3:4" s="28" customFormat="1" ht="12.95" customHeight="1" x14ac:dyDescent="0.2">
      <c r="C354" s="55"/>
      <c r="D354" s="55"/>
    </row>
    <row r="355" spans="3:4" s="28" customFormat="1" ht="12.95" customHeight="1" x14ac:dyDescent="0.2">
      <c r="C355" s="55"/>
      <c r="D355" s="55"/>
    </row>
    <row r="356" spans="3:4" s="28" customFormat="1" ht="12.95" customHeight="1" x14ac:dyDescent="0.2">
      <c r="C356" s="55"/>
      <c r="D356" s="55"/>
    </row>
    <row r="357" spans="3:4" s="28" customFormat="1" ht="12.95" customHeight="1" x14ac:dyDescent="0.2">
      <c r="C357" s="55"/>
      <c r="D357" s="55"/>
    </row>
    <row r="358" spans="3:4" s="28" customFormat="1" ht="12.95" customHeight="1" x14ac:dyDescent="0.2">
      <c r="C358" s="55"/>
      <c r="D358" s="55"/>
    </row>
    <row r="359" spans="3:4" s="28" customFormat="1" ht="12.95" customHeight="1" x14ac:dyDescent="0.2">
      <c r="C359" s="55"/>
      <c r="D359" s="55"/>
    </row>
    <row r="360" spans="3:4" s="28" customFormat="1" ht="12.95" customHeight="1" x14ac:dyDescent="0.2">
      <c r="C360" s="55"/>
      <c r="D360" s="55"/>
    </row>
    <row r="361" spans="3:4" s="28" customFormat="1" ht="12.95" customHeight="1" x14ac:dyDescent="0.2">
      <c r="C361" s="55"/>
      <c r="D361" s="55"/>
    </row>
    <row r="362" spans="3:4" s="28" customFormat="1" ht="12.95" customHeight="1" x14ac:dyDescent="0.2">
      <c r="C362" s="55"/>
      <c r="D362" s="55"/>
    </row>
    <row r="363" spans="3:4" s="28" customFormat="1" ht="12.95" customHeight="1" x14ac:dyDescent="0.2">
      <c r="C363" s="55"/>
      <c r="D363" s="55"/>
    </row>
    <row r="364" spans="3:4" s="28" customFormat="1" ht="12.95" customHeight="1" x14ac:dyDescent="0.2">
      <c r="C364" s="55"/>
      <c r="D364" s="55"/>
    </row>
    <row r="365" spans="3:4" s="28" customFormat="1" ht="12.95" customHeight="1" x14ac:dyDescent="0.2">
      <c r="C365" s="55"/>
      <c r="D365" s="55"/>
    </row>
    <row r="366" spans="3:4" s="28" customFormat="1" ht="12.95" customHeight="1" x14ac:dyDescent="0.2">
      <c r="C366" s="55"/>
      <c r="D366" s="55"/>
    </row>
    <row r="367" spans="3:4" s="28" customFormat="1" ht="12.95" customHeight="1" x14ac:dyDescent="0.2">
      <c r="C367" s="55"/>
      <c r="D367" s="55"/>
    </row>
    <row r="368" spans="3:4" s="28" customFormat="1" ht="12.95" customHeight="1" x14ac:dyDescent="0.2">
      <c r="C368" s="55"/>
      <c r="D368" s="55"/>
    </row>
    <row r="369" spans="3:4" s="28" customFormat="1" ht="12.95" customHeight="1" x14ac:dyDescent="0.2">
      <c r="C369" s="55"/>
      <c r="D369" s="55"/>
    </row>
    <row r="370" spans="3:4" s="28" customFormat="1" ht="12.95" customHeight="1" x14ac:dyDescent="0.2">
      <c r="C370" s="55"/>
      <c r="D370" s="55"/>
    </row>
    <row r="371" spans="3:4" s="28" customFormat="1" ht="12.95" customHeight="1" x14ac:dyDescent="0.2">
      <c r="C371" s="55"/>
      <c r="D371" s="55"/>
    </row>
    <row r="372" spans="3:4" s="28" customFormat="1" ht="12.95" customHeight="1" x14ac:dyDescent="0.2">
      <c r="C372" s="55"/>
      <c r="D372" s="55"/>
    </row>
    <row r="373" spans="3:4" s="28" customFormat="1" ht="12.95" customHeight="1" x14ac:dyDescent="0.2">
      <c r="C373" s="55"/>
      <c r="D373" s="55"/>
    </row>
    <row r="374" spans="3:4" s="28" customFormat="1" ht="12.95" customHeight="1" x14ac:dyDescent="0.2">
      <c r="C374" s="55"/>
      <c r="D374" s="55"/>
    </row>
    <row r="375" spans="3:4" s="28" customFormat="1" ht="12.95" customHeight="1" x14ac:dyDescent="0.2">
      <c r="C375" s="55"/>
      <c r="D375" s="55"/>
    </row>
    <row r="376" spans="3:4" s="28" customFormat="1" ht="12.95" customHeight="1" x14ac:dyDescent="0.2">
      <c r="C376" s="55"/>
      <c r="D376" s="55"/>
    </row>
    <row r="377" spans="3:4" s="28" customFormat="1" ht="12.95" customHeight="1" x14ac:dyDescent="0.2">
      <c r="C377" s="55"/>
      <c r="D377" s="55"/>
    </row>
    <row r="378" spans="3:4" s="28" customFormat="1" ht="12.95" customHeight="1" x14ac:dyDescent="0.2">
      <c r="C378" s="55"/>
      <c r="D378" s="55"/>
    </row>
    <row r="379" spans="3:4" s="28" customFormat="1" ht="12.95" customHeight="1" x14ac:dyDescent="0.2">
      <c r="C379" s="55"/>
      <c r="D379" s="55"/>
    </row>
    <row r="380" spans="3:4" s="28" customFormat="1" ht="12.95" customHeight="1" x14ac:dyDescent="0.2">
      <c r="C380" s="55"/>
      <c r="D380" s="55"/>
    </row>
    <row r="381" spans="3:4" s="28" customFormat="1" ht="12.95" customHeight="1" x14ac:dyDescent="0.2">
      <c r="C381" s="55"/>
      <c r="D381" s="55"/>
    </row>
    <row r="382" spans="3:4" s="28" customFormat="1" ht="12.95" customHeight="1" x14ac:dyDescent="0.2">
      <c r="C382" s="55"/>
      <c r="D382" s="55"/>
    </row>
    <row r="383" spans="3:4" s="28" customFormat="1" ht="12.95" customHeight="1" x14ac:dyDescent="0.2">
      <c r="C383" s="55"/>
      <c r="D383" s="55"/>
    </row>
    <row r="384" spans="3:4" s="28" customFormat="1" ht="12.95" customHeight="1" x14ac:dyDescent="0.2">
      <c r="C384" s="55"/>
      <c r="D384" s="55"/>
    </row>
    <row r="385" spans="3:4" s="28" customFormat="1" ht="12.95" customHeight="1" x14ac:dyDescent="0.2">
      <c r="C385" s="55"/>
      <c r="D385" s="55"/>
    </row>
    <row r="386" spans="3:4" s="28" customFormat="1" ht="12.95" customHeight="1" x14ac:dyDescent="0.2">
      <c r="C386" s="55"/>
      <c r="D386" s="55"/>
    </row>
    <row r="387" spans="3:4" s="28" customFormat="1" ht="12.95" customHeight="1" x14ac:dyDescent="0.2">
      <c r="C387" s="55"/>
      <c r="D387" s="55"/>
    </row>
    <row r="388" spans="3:4" s="28" customFormat="1" ht="12.95" customHeight="1" x14ac:dyDescent="0.2">
      <c r="C388" s="55"/>
      <c r="D388" s="55"/>
    </row>
    <row r="389" spans="3:4" s="28" customFormat="1" ht="12.95" customHeight="1" x14ac:dyDescent="0.2">
      <c r="C389" s="55"/>
      <c r="D389" s="55"/>
    </row>
    <row r="390" spans="3:4" s="28" customFormat="1" ht="12.95" customHeight="1" x14ac:dyDescent="0.2">
      <c r="C390" s="55"/>
      <c r="D390" s="55"/>
    </row>
    <row r="391" spans="3:4" s="28" customFormat="1" ht="12.95" customHeight="1" x14ac:dyDescent="0.2">
      <c r="C391" s="55"/>
      <c r="D391" s="55"/>
    </row>
    <row r="392" spans="3:4" s="28" customFormat="1" ht="12.95" customHeight="1" x14ac:dyDescent="0.2">
      <c r="C392" s="55"/>
      <c r="D392" s="55"/>
    </row>
    <row r="393" spans="3:4" s="28" customFormat="1" ht="12.95" customHeight="1" x14ac:dyDescent="0.2">
      <c r="C393" s="55"/>
      <c r="D393" s="55"/>
    </row>
    <row r="394" spans="3:4" s="28" customFormat="1" ht="12.95" customHeight="1" x14ac:dyDescent="0.2">
      <c r="C394" s="55"/>
      <c r="D394" s="55"/>
    </row>
    <row r="395" spans="3:4" s="28" customFormat="1" ht="12.95" customHeight="1" x14ac:dyDescent="0.2">
      <c r="C395" s="55"/>
      <c r="D395" s="55"/>
    </row>
    <row r="396" spans="3:4" s="28" customFormat="1" ht="12.95" customHeight="1" x14ac:dyDescent="0.2">
      <c r="C396" s="55"/>
      <c r="D396" s="55"/>
    </row>
    <row r="397" spans="3:4" s="28" customFormat="1" ht="12.95" customHeight="1" x14ac:dyDescent="0.2">
      <c r="C397" s="55"/>
      <c r="D397" s="55"/>
    </row>
    <row r="398" spans="3:4" s="28" customFormat="1" ht="12.95" customHeight="1" x14ac:dyDescent="0.2">
      <c r="C398" s="55"/>
      <c r="D398" s="55"/>
    </row>
    <row r="399" spans="3:4" s="28" customFormat="1" ht="12.95" customHeight="1" x14ac:dyDescent="0.2">
      <c r="C399" s="55"/>
      <c r="D399" s="55"/>
    </row>
    <row r="400" spans="3:4" s="28" customFormat="1" ht="12.95" customHeight="1" x14ac:dyDescent="0.2">
      <c r="C400" s="55"/>
      <c r="D400" s="55"/>
    </row>
    <row r="401" spans="3:4" s="28" customFormat="1" ht="12.95" customHeight="1" x14ac:dyDescent="0.2">
      <c r="C401" s="55"/>
      <c r="D401" s="55"/>
    </row>
    <row r="402" spans="3:4" s="28" customFormat="1" ht="12.95" customHeight="1" x14ac:dyDescent="0.2">
      <c r="C402" s="55"/>
      <c r="D402" s="55"/>
    </row>
    <row r="403" spans="3:4" s="28" customFormat="1" ht="12.95" customHeight="1" x14ac:dyDescent="0.2">
      <c r="C403" s="55"/>
      <c r="D403" s="55"/>
    </row>
    <row r="404" spans="3:4" s="28" customFormat="1" ht="12.95" customHeight="1" x14ac:dyDescent="0.2">
      <c r="C404" s="55"/>
      <c r="D404" s="55"/>
    </row>
    <row r="405" spans="3:4" s="28" customFormat="1" ht="12.95" customHeight="1" x14ac:dyDescent="0.2">
      <c r="C405" s="55"/>
      <c r="D405" s="55"/>
    </row>
    <row r="406" spans="3:4" s="28" customFormat="1" ht="12.95" customHeight="1" x14ac:dyDescent="0.2">
      <c r="C406" s="55"/>
      <c r="D406" s="55"/>
    </row>
    <row r="407" spans="3:4" s="28" customFormat="1" ht="12.95" customHeight="1" x14ac:dyDescent="0.2">
      <c r="C407" s="55"/>
      <c r="D407" s="55"/>
    </row>
    <row r="408" spans="3:4" s="28" customFormat="1" ht="12.95" customHeight="1" x14ac:dyDescent="0.2">
      <c r="C408" s="55"/>
      <c r="D408" s="55"/>
    </row>
    <row r="409" spans="3:4" s="28" customFormat="1" ht="12.95" customHeight="1" x14ac:dyDescent="0.2">
      <c r="C409" s="55"/>
      <c r="D409" s="55"/>
    </row>
    <row r="410" spans="3:4" s="28" customFormat="1" ht="12.95" customHeight="1" x14ac:dyDescent="0.2">
      <c r="C410" s="55"/>
      <c r="D410" s="55"/>
    </row>
    <row r="411" spans="3:4" s="28" customFormat="1" ht="12.95" customHeight="1" x14ac:dyDescent="0.2">
      <c r="C411" s="55"/>
      <c r="D411" s="55"/>
    </row>
    <row r="412" spans="3:4" s="28" customFormat="1" ht="12.95" customHeight="1" x14ac:dyDescent="0.2">
      <c r="C412" s="55"/>
      <c r="D412" s="55"/>
    </row>
    <row r="413" spans="3:4" s="28" customFormat="1" ht="12.95" customHeight="1" x14ac:dyDescent="0.2">
      <c r="C413" s="55"/>
      <c r="D413" s="55"/>
    </row>
    <row r="414" spans="3:4" s="28" customFormat="1" ht="12.95" customHeight="1" x14ac:dyDescent="0.2">
      <c r="C414" s="55"/>
      <c r="D414" s="55"/>
    </row>
    <row r="415" spans="3:4" s="28" customFormat="1" ht="12.95" customHeight="1" x14ac:dyDescent="0.2">
      <c r="C415" s="55"/>
      <c r="D415" s="55"/>
    </row>
    <row r="416" spans="3:4" s="28" customFormat="1" ht="12.95" customHeight="1" x14ac:dyDescent="0.2">
      <c r="C416" s="55"/>
      <c r="D416" s="55"/>
    </row>
    <row r="417" spans="3:4" s="28" customFormat="1" ht="12.95" customHeight="1" x14ac:dyDescent="0.2">
      <c r="C417" s="55"/>
      <c r="D417" s="55"/>
    </row>
    <row r="418" spans="3:4" s="28" customFormat="1" ht="12.95" customHeight="1" x14ac:dyDescent="0.2">
      <c r="C418" s="55"/>
      <c r="D418" s="55"/>
    </row>
    <row r="419" spans="3:4" s="28" customFormat="1" ht="12.95" customHeight="1" x14ac:dyDescent="0.2">
      <c r="C419" s="55"/>
      <c r="D419" s="55"/>
    </row>
    <row r="420" spans="3:4" s="28" customFormat="1" ht="12.95" customHeight="1" x14ac:dyDescent="0.2">
      <c r="C420" s="55"/>
      <c r="D420" s="55"/>
    </row>
    <row r="421" spans="3:4" s="28" customFormat="1" ht="12.95" customHeight="1" x14ac:dyDescent="0.2">
      <c r="C421" s="55"/>
      <c r="D421" s="55"/>
    </row>
    <row r="422" spans="3:4" s="28" customFormat="1" ht="12.95" customHeight="1" x14ac:dyDescent="0.2">
      <c r="C422" s="55"/>
      <c r="D422" s="55"/>
    </row>
    <row r="423" spans="3:4" s="28" customFormat="1" ht="12.95" customHeight="1" x14ac:dyDescent="0.2">
      <c r="C423" s="55"/>
      <c r="D423" s="55"/>
    </row>
    <row r="424" spans="3:4" s="28" customFormat="1" ht="12.95" customHeight="1" x14ac:dyDescent="0.2">
      <c r="C424" s="55"/>
      <c r="D424" s="55"/>
    </row>
    <row r="425" spans="3:4" s="28" customFormat="1" ht="12.95" customHeight="1" x14ac:dyDescent="0.2">
      <c r="C425" s="55"/>
      <c r="D425" s="55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</sheetData>
  <protectedRanges>
    <protectedRange sqref="A78:D79" name="Range1"/>
    <protectedRange sqref="A80:D80" name="Range1_1"/>
  </protectedRanges>
  <sortState xmlns:xlrd2="http://schemas.microsoft.com/office/spreadsheetml/2017/richdata2" ref="A21:U85">
    <sortCondition ref="C21:C85"/>
  </sortState>
  <phoneticPr fontId="8" type="noConversion"/>
  <hyperlinks>
    <hyperlink ref="H63244" r:id="rId1" display="http://vsolj.cetus-net.org/bulletin.html" xr:uid="{00000000-0004-0000-0000-000000000000}"/>
    <hyperlink ref="H63237" r:id="rId2" display="https://www.aavso.org/ejaavso" xr:uid="{00000000-0004-0000-0000-000001000000}"/>
    <hyperlink ref="I63244" r:id="rId3" display="http://vsolj.cetus-net.org/bulletin.html" xr:uid="{00000000-0004-0000-0000-000002000000}"/>
    <hyperlink ref="AQ56895" r:id="rId4" display="http://cdsbib.u-strasbg.fr/cgi-bin/cdsbib?1990RMxAA..21..381G" xr:uid="{00000000-0004-0000-0000-000003000000}"/>
    <hyperlink ref="H63241" r:id="rId5" display="https://www.aavso.org/ejaavso" xr:uid="{00000000-0004-0000-0000-000004000000}"/>
    <hyperlink ref="AP4259" r:id="rId6" display="http://cdsbib.u-strasbg.fr/cgi-bin/cdsbib?1990RMxAA..21..381G" xr:uid="{00000000-0004-0000-0000-000005000000}"/>
    <hyperlink ref="AP4262" r:id="rId7" display="http://cdsbib.u-strasbg.fr/cgi-bin/cdsbib?1990RMxAA..21..381G" xr:uid="{00000000-0004-0000-0000-000006000000}"/>
    <hyperlink ref="AP4260" r:id="rId8" display="http://cdsbib.u-strasbg.fr/cgi-bin/cdsbib?1990RMxAA..21..381G" xr:uid="{00000000-0004-0000-0000-000007000000}"/>
    <hyperlink ref="AP4244" r:id="rId9" display="http://cdsbib.u-strasbg.fr/cgi-bin/cdsbib?1990RMxAA..21..381G" xr:uid="{00000000-0004-0000-0000-000008000000}"/>
    <hyperlink ref="AQ4473" r:id="rId10" display="http://cdsbib.u-strasbg.fr/cgi-bin/cdsbib?1990RMxAA..21..381G" xr:uid="{00000000-0004-0000-0000-000009000000}"/>
    <hyperlink ref="AQ4477" r:id="rId11" display="http://cdsbib.u-strasbg.fr/cgi-bin/cdsbib?1990RMxAA..21..381G" xr:uid="{00000000-0004-0000-0000-00000A000000}"/>
    <hyperlink ref="AQ64157" r:id="rId12" display="http://cdsbib.u-strasbg.fr/cgi-bin/cdsbib?1990RMxAA..21..381G" xr:uid="{00000000-0004-0000-0000-00000B000000}"/>
    <hyperlink ref="I1365" r:id="rId13" display="http://vsolj.cetus-net.org/bulletin.html" xr:uid="{00000000-0004-0000-0000-00000C000000}"/>
    <hyperlink ref="H1365" r:id="rId14" display="http://vsolj.cetus-net.org/bulletin.html" xr:uid="{00000000-0004-0000-0000-00000D000000}"/>
    <hyperlink ref="AQ64818" r:id="rId15" display="http://cdsbib.u-strasbg.fr/cgi-bin/cdsbib?1990RMxAA..21..381G" xr:uid="{00000000-0004-0000-0000-00000E000000}"/>
    <hyperlink ref="AQ64817" r:id="rId16" display="http://cdsbib.u-strasbg.fr/cgi-bin/cdsbib?1990RMxAA..21..381G" xr:uid="{00000000-0004-0000-0000-00000F000000}"/>
    <hyperlink ref="AP2535" r:id="rId17" display="http://cdsbib.u-strasbg.fr/cgi-bin/cdsbib?1990RMxAA..21..381G" xr:uid="{00000000-0004-0000-0000-000010000000}"/>
    <hyperlink ref="AP2553" r:id="rId18" display="http://cdsbib.u-strasbg.fr/cgi-bin/cdsbib?1990RMxAA..21..381G" xr:uid="{00000000-0004-0000-0000-000011000000}"/>
    <hyperlink ref="AP2554" r:id="rId19" display="http://cdsbib.u-strasbg.fr/cgi-bin/cdsbib?1990RMxAA..21..381G" xr:uid="{00000000-0004-0000-0000-000012000000}"/>
    <hyperlink ref="AP255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4"/>
  <sheetViews>
    <sheetView topLeftCell="A13" workbookViewId="0">
      <selection activeCell="A27" sqref="A27:D45"/>
    </sheetView>
  </sheetViews>
  <sheetFormatPr defaultColWidth="20" defaultRowHeight="12.75" x14ac:dyDescent="0.2"/>
  <cols>
    <col min="1" max="1" width="20" style="3" customWidth="1"/>
    <col min="2" max="2" width="20" style="4" customWidth="1"/>
    <col min="3" max="3" width="20" style="3" customWidth="1"/>
    <col min="4" max="7" width="20" style="4" customWidth="1"/>
    <col min="8" max="8" width="20" style="3" customWidth="1"/>
    <col min="9" max="16384" width="20" style="4"/>
  </cols>
  <sheetData>
    <row r="1" spans="1:16" ht="15.75" x14ac:dyDescent="0.25">
      <c r="A1" s="9" t="s">
        <v>57</v>
      </c>
      <c r="I1" s="10" t="s">
        <v>58</v>
      </c>
      <c r="J1" s="11" t="s">
        <v>53</v>
      </c>
    </row>
    <row r="2" spans="1:16" x14ac:dyDescent="0.2">
      <c r="I2" s="12" t="s">
        <v>59</v>
      </c>
      <c r="J2" s="13" t="s">
        <v>54</v>
      </c>
    </row>
    <row r="3" spans="1:16" x14ac:dyDescent="0.2">
      <c r="A3" s="14" t="s">
        <v>60</v>
      </c>
      <c r="I3" s="12" t="s">
        <v>61</v>
      </c>
      <c r="J3" s="13" t="s">
        <v>62</v>
      </c>
    </row>
    <row r="4" spans="1:16" x14ac:dyDescent="0.2">
      <c r="I4" s="12" t="s">
        <v>63</v>
      </c>
      <c r="J4" s="13" t="s">
        <v>62</v>
      </c>
    </row>
    <row r="5" spans="1:16" ht="13.5" thickBot="1" x14ac:dyDescent="0.25">
      <c r="I5" s="15" t="s">
        <v>64</v>
      </c>
      <c r="J5" s="16" t="s">
        <v>65</v>
      </c>
    </row>
    <row r="10" spans="1:16" ht="13.5" thickBot="1" x14ac:dyDescent="0.25"/>
    <row r="11" spans="1:16" ht="12.75" customHeight="1" thickBot="1" x14ac:dyDescent="0.25">
      <c r="A11" s="3" t="str">
        <f t="shared" ref="A11:A45" si="0">P11</f>
        <v>IBVS 4910 </v>
      </c>
      <c r="B11" s="2" t="str">
        <f t="shared" ref="B11:B45" si="1">IF(H11=INT(H11),"I","II")</f>
        <v>II</v>
      </c>
      <c r="C11" s="3">
        <f t="shared" ref="C11:C45" si="2">1*G11</f>
        <v>51124.349199999997</v>
      </c>
      <c r="D11" s="4" t="str">
        <f t="shared" ref="D11:D45" si="3">VLOOKUP(F11,I$1:J$5,2,FALSE)</f>
        <v>vis</v>
      </c>
      <c r="E11" s="17">
        <f>VLOOKUP(C11,Active!C$21:E$970,3,FALSE)</f>
        <v>-3757.5267433939748</v>
      </c>
      <c r="F11" s="2" t="s">
        <v>64</v>
      </c>
      <c r="G11" s="4" t="str">
        <f t="shared" ref="G11:G45" si="4">MID(I11,3,LEN(I11)-3)</f>
        <v>51124.3492</v>
      </c>
      <c r="H11" s="3">
        <f t="shared" ref="H11:H45" si="5">1*K11</f>
        <v>-3757.5</v>
      </c>
      <c r="I11" s="18" t="s">
        <v>84</v>
      </c>
      <c r="J11" s="19" t="s">
        <v>85</v>
      </c>
      <c r="K11" s="18">
        <v>-3757.5</v>
      </c>
      <c r="L11" s="18" t="s">
        <v>86</v>
      </c>
      <c r="M11" s="19" t="s">
        <v>87</v>
      </c>
      <c r="N11" s="19" t="s">
        <v>88</v>
      </c>
      <c r="O11" s="20" t="s">
        <v>89</v>
      </c>
      <c r="P11" s="21" t="s">
        <v>90</v>
      </c>
    </row>
    <row r="12" spans="1:16" ht="12.75" customHeight="1" thickBot="1" x14ac:dyDescent="0.25">
      <c r="A12" s="3" t="str">
        <f t="shared" si="0"/>
        <v>IBVS 4910 </v>
      </c>
      <c r="B12" s="2" t="str">
        <f t="shared" si="1"/>
        <v>II</v>
      </c>
      <c r="C12" s="3">
        <f t="shared" si="2"/>
        <v>51128.389900000002</v>
      </c>
      <c r="D12" s="4" t="str">
        <f t="shared" si="3"/>
        <v>vis</v>
      </c>
      <c r="E12" s="17">
        <f>VLOOKUP(C12,Active!C$21:E$970,3,FALSE)</f>
        <v>-3746.4904331219741</v>
      </c>
      <c r="F12" s="2" t="s">
        <v>64</v>
      </c>
      <c r="G12" s="4" t="str">
        <f t="shared" si="4"/>
        <v>51128.3899</v>
      </c>
      <c r="H12" s="3">
        <f t="shared" si="5"/>
        <v>-3746.5</v>
      </c>
      <c r="I12" s="18" t="s">
        <v>93</v>
      </c>
      <c r="J12" s="19" t="s">
        <v>94</v>
      </c>
      <c r="K12" s="18">
        <v>-3746.5</v>
      </c>
      <c r="L12" s="18" t="s">
        <v>95</v>
      </c>
      <c r="M12" s="19" t="s">
        <v>87</v>
      </c>
      <c r="N12" s="19" t="s">
        <v>88</v>
      </c>
      <c r="O12" s="20" t="s">
        <v>89</v>
      </c>
      <c r="P12" s="21" t="s">
        <v>90</v>
      </c>
    </row>
    <row r="13" spans="1:16" ht="12.75" customHeight="1" thickBot="1" x14ac:dyDescent="0.25">
      <c r="A13" s="3" t="str">
        <f t="shared" si="0"/>
        <v>IBVS 4910 </v>
      </c>
      <c r="B13" s="2" t="str">
        <f t="shared" si="1"/>
        <v>I</v>
      </c>
      <c r="C13" s="3">
        <f t="shared" si="2"/>
        <v>51166.275099999999</v>
      </c>
      <c r="D13" s="4" t="str">
        <f t="shared" si="3"/>
        <v>vis</v>
      </c>
      <c r="E13" s="17">
        <f>VLOOKUP(C13,Active!C$21:E$970,3,FALSE)</f>
        <v>-3643.0150892666402</v>
      </c>
      <c r="F13" s="2" t="s">
        <v>64</v>
      </c>
      <c r="G13" s="4" t="str">
        <f t="shared" si="4"/>
        <v>51166.2751</v>
      </c>
      <c r="H13" s="3">
        <f t="shared" si="5"/>
        <v>-3643</v>
      </c>
      <c r="I13" s="18" t="s">
        <v>111</v>
      </c>
      <c r="J13" s="19" t="s">
        <v>112</v>
      </c>
      <c r="K13" s="18">
        <v>-3643</v>
      </c>
      <c r="L13" s="18" t="s">
        <v>113</v>
      </c>
      <c r="M13" s="19" t="s">
        <v>87</v>
      </c>
      <c r="N13" s="19" t="s">
        <v>114</v>
      </c>
      <c r="O13" s="20" t="s">
        <v>89</v>
      </c>
      <c r="P13" s="21" t="s">
        <v>90</v>
      </c>
    </row>
    <row r="14" spans="1:16" ht="12.75" customHeight="1" thickBot="1" x14ac:dyDescent="0.25">
      <c r="A14" s="3" t="str">
        <f t="shared" si="0"/>
        <v>IBVS 4910 </v>
      </c>
      <c r="B14" s="2" t="str">
        <f t="shared" si="1"/>
        <v>I</v>
      </c>
      <c r="C14" s="3">
        <f t="shared" si="2"/>
        <v>51467.427300000003</v>
      </c>
      <c r="D14" s="4" t="str">
        <f t="shared" si="3"/>
        <v>vis</v>
      </c>
      <c r="E14" s="17">
        <f>VLOOKUP(C14,Active!C$21:E$970,3,FALSE)</f>
        <v>-2820.4820830321937</v>
      </c>
      <c r="F14" s="2" t="s">
        <v>64</v>
      </c>
      <c r="G14" s="4" t="str">
        <f t="shared" si="4"/>
        <v>51467.4273</v>
      </c>
      <c r="H14" s="3">
        <f t="shared" si="5"/>
        <v>-2820</v>
      </c>
      <c r="I14" s="18" t="s">
        <v>128</v>
      </c>
      <c r="J14" s="19" t="s">
        <v>129</v>
      </c>
      <c r="K14" s="18">
        <v>-2820</v>
      </c>
      <c r="L14" s="18" t="s">
        <v>130</v>
      </c>
      <c r="M14" s="19" t="s">
        <v>87</v>
      </c>
      <c r="N14" s="19" t="s">
        <v>114</v>
      </c>
      <c r="O14" s="20" t="s">
        <v>89</v>
      </c>
      <c r="P14" s="21" t="s">
        <v>90</v>
      </c>
    </row>
    <row r="15" spans="1:16" ht="12.75" customHeight="1" thickBot="1" x14ac:dyDescent="0.25">
      <c r="A15" s="3" t="str">
        <f t="shared" si="0"/>
        <v>IBVS 4910 </v>
      </c>
      <c r="B15" s="2" t="str">
        <f t="shared" si="1"/>
        <v>I</v>
      </c>
      <c r="C15" s="3">
        <f t="shared" si="2"/>
        <v>51468.342799999999</v>
      </c>
      <c r="D15" s="4" t="str">
        <f t="shared" si="3"/>
        <v>vis</v>
      </c>
      <c r="E15" s="17">
        <f>VLOOKUP(C15,Active!C$21:E$970,3,FALSE)</f>
        <v>-2817.9815900349522</v>
      </c>
      <c r="F15" s="2" t="s">
        <v>64</v>
      </c>
      <c r="G15" s="4" t="str">
        <f t="shared" si="4"/>
        <v>51468.3428</v>
      </c>
      <c r="H15" s="3">
        <f t="shared" si="5"/>
        <v>-2818</v>
      </c>
      <c r="I15" s="18" t="s">
        <v>131</v>
      </c>
      <c r="J15" s="19" t="s">
        <v>132</v>
      </c>
      <c r="K15" s="18">
        <v>-2818</v>
      </c>
      <c r="L15" s="18" t="s">
        <v>133</v>
      </c>
      <c r="M15" s="19" t="s">
        <v>87</v>
      </c>
      <c r="N15" s="19" t="s">
        <v>114</v>
      </c>
      <c r="O15" s="20" t="s">
        <v>89</v>
      </c>
      <c r="P15" s="21" t="s">
        <v>90</v>
      </c>
    </row>
    <row r="16" spans="1:16" ht="12.75" customHeight="1" thickBot="1" x14ac:dyDescent="0.25">
      <c r="A16" s="3" t="str">
        <f t="shared" si="0"/>
        <v>IBVS 4910 </v>
      </c>
      <c r="B16" s="2" t="str">
        <f t="shared" si="1"/>
        <v>I</v>
      </c>
      <c r="C16" s="3">
        <f t="shared" si="2"/>
        <v>51469.438900000001</v>
      </c>
      <c r="D16" s="4" t="str">
        <f t="shared" si="3"/>
        <v>vis</v>
      </c>
      <c r="E16" s="17">
        <f>VLOOKUP(C16,Active!C$21:E$970,3,FALSE)</f>
        <v>-2814.9878266550545</v>
      </c>
      <c r="F16" s="2" t="s">
        <v>64</v>
      </c>
      <c r="G16" s="4" t="str">
        <f t="shared" si="4"/>
        <v>51469.4389</v>
      </c>
      <c r="H16" s="3">
        <f t="shared" si="5"/>
        <v>-2815</v>
      </c>
      <c r="I16" s="18" t="s">
        <v>137</v>
      </c>
      <c r="J16" s="19" t="s">
        <v>138</v>
      </c>
      <c r="K16" s="18">
        <v>-2815</v>
      </c>
      <c r="L16" s="18" t="s">
        <v>139</v>
      </c>
      <c r="M16" s="19" t="s">
        <v>87</v>
      </c>
      <c r="N16" s="19" t="s">
        <v>114</v>
      </c>
      <c r="O16" s="20" t="s">
        <v>89</v>
      </c>
      <c r="P16" s="21" t="s">
        <v>90</v>
      </c>
    </row>
    <row r="17" spans="1:16" ht="12.75" customHeight="1" thickBot="1" x14ac:dyDescent="0.25">
      <c r="A17" s="3" t="str">
        <f t="shared" si="0"/>
        <v>IBVS 5603 </v>
      </c>
      <c r="B17" s="2" t="str">
        <f t="shared" si="1"/>
        <v>I</v>
      </c>
      <c r="C17" s="3">
        <f t="shared" si="2"/>
        <v>53310.690499999997</v>
      </c>
      <c r="D17" s="4" t="str">
        <f t="shared" si="3"/>
        <v>vis</v>
      </c>
      <c r="E17" s="17">
        <f>VLOOKUP(C17,Active!C$21:E$970,3,FALSE)</f>
        <v>2213.9982268486565</v>
      </c>
      <c r="F17" s="2" t="s">
        <v>64</v>
      </c>
      <c r="G17" s="4" t="str">
        <f t="shared" si="4"/>
        <v>53310.6905</v>
      </c>
      <c r="H17" s="3">
        <f t="shared" si="5"/>
        <v>2214</v>
      </c>
      <c r="I17" s="18" t="s">
        <v>143</v>
      </c>
      <c r="J17" s="19" t="s">
        <v>144</v>
      </c>
      <c r="K17" s="18">
        <v>2214</v>
      </c>
      <c r="L17" s="18" t="s">
        <v>145</v>
      </c>
      <c r="M17" s="19" t="s">
        <v>87</v>
      </c>
      <c r="N17" s="19" t="s">
        <v>88</v>
      </c>
      <c r="O17" s="20" t="s">
        <v>146</v>
      </c>
      <c r="P17" s="21" t="s">
        <v>147</v>
      </c>
    </row>
    <row r="18" spans="1:16" ht="12.75" customHeight="1" thickBot="1" x14ac:dyDescent="0.25">
      <c r="A18" s="3" t="str">
        <f t="shared" si="0"/>
        <v>IBVS 5736 </v>
      </c>
      <c r="B18" s="2" t="str">
        <f t="shared" si="1"/>
        <v>I</v>
      </c>
      <c r="C18" s="3">
        <f t="shared" si="2"/>
        <v>53992.4205</v>
      </c>
      <c r="D18" s="4" t="str">
        <f t="shared" si="3"/>
        <v>vis</v>
      </c>
      <c r="E18" s="17">
        <f>VLOOKUP(C18,Active!C$21:E$970,3,FALSE)</f>
        <v>4075.9983262675019</v>
      </c>
      <c r="F18" s="2" t="s">
        <v>64</v>
      </c>
      <c r="G18" s="4" t="str">
        <f t="shared" si="4"/>
        <v>53992.4205</v>
      </c>
      <c r="H18" s="3">
        <f t="shared" si="5"/>
        <v>4076</v>
      </c>
      <c r="I18" s="18" t="s">
        <v>148</v>
      </c>
      <c r="J18" s="19" t="s">
        <v>149</v>
      </c>
      <c r="K18" s="18">
        <v>4076</v>
      </c>
      <c r="L18" s="18" t="s">
        <v>150</v>
      </c>
      <c r="M18" s="19" t="s">
        <v>87</v>
      </c>
      <c r="N18" s="19" t="s">
        <v>88</v>
      </c>
      <c r="O18" s="20" t="s">
        <v>151</v>
      </c>
      <c r="P18" s="21" t="s">
        <v>152</v>
      </c>
    </row>
    <row r="19" spans="1:16" ht="12.75" customHeight="1" thickBot="1" x14ac:dyDescent="0.25">
      <c r="A19" s="3" t="str">
        <f t="shared" si="0"/>
        <v>IBVS 5814 </v>
      </c>
      <c r="B19" s="2" t="str">
        <f t="shared" si="1"/>
        <v>I</v>
      </c>
      <c r="C19" s="3">
        <f t="shared" si="2"/>
        <v>54415.673499999997</v>
      </c>
      <c r="D19" s="4" t="str">
        <f t="shared" si="3"/>
        <v>vis</v>
      </c>
      <c r="E19" s="17">
        <f>VLOOKUP(C19,Active!C$21:E$970,3,FALSE)</f>
        <v>5232.0236267226901</v>
      </c>
      <c r="F19" s="2" t="s">
        <v>64</v>
      </c>
      <c r="G19" s="4" t="str">
        <f t="shared" si="4"/>
        <v>54415.6735</v>
      </c>
      <c r="H19" s="3">
        <f t="shared" si="5"/>
        <v>5232</v>
      </c>
      <c r="I19" s="18" t="s">
        <v>153</v>
      </c>
      <c r="J19" s="19" t="s">
        <v>154</v>
      </c>
      <c r="K19" s="18">
        <v>5232</v>
      </c>
      <c r="L19" s="18" t="s">
        <v>155</v>
      </c>
      <c r="M19" s="19" t="s">
        <v>156</v>
      </c>
      <c r="N19" s="19" t="s">
        <v>64</v>
      </c>
      <c r="O19" s="20" t="s">
        <v>146</v>
      </c>
      <c r="P19" s="21" t="s">
        <v>157</v>
      </c>
    </row>
    <row r="20" spans="1:16" ht="12.75" customHeight="1" thickBot="1" x14ac:dyDescent="0.25">
      <c r="A20" s="3" t="str">
        <f t="shared" si="0"/>
        <v>IBVS 5871 </v>
      </c>
      <c r="B20" s="2" t="str">
        <f t="shared" si="1"/>
        <v>I</v>
      </c>
      <c r="C20" s="3">
        <f t="shared" si="2"/>
        <v>54787.665300000001</v>
      </c>
      <c r="D20" s="4" t="str">
        <f t="shared" si="3"/>
        <v>vis</v>
      </c>
      <c r="E20" s="17">
        <f>VLOOKUP(C20,Active!C$21:E$970,3,FALSE)</f>
        <v>6248.0398920814068</v>
      </c>
      <c r="F20" s="2" t="s">
        <v>64</v>
      </c>
      <c r="G20" s="4" t="str">
        <f t="shared" si="4"/>
        <v>54787.6653</v>
      </c>
      <c r="H20" s="3">
        <f t="shared" si="5"/>
        <v>6248</v>
      </c>
      <c r="I20" s="18" t="s">
        <v>158</v>
      </c>
      <c r="J20" s="19" t="s">
        <v>159</v>
      </c>
      <c r="K20" s="18">
        <v>6248</v>
      </c>
      <c r="L20" s="18" t="s">
        <v>160</v>
      </c>
      <c r="M20" s="19" t="s">
        <v>156</v>
      </c>
      <c r="N20" s="19" t="s">
        <v>64</v>
      </c>
      <c r="O20" s="20" t="s">
        <v>161</v>
      </c>
      <c r="P20" s="21" t="s">
        <v>162</v>
      </c>
    </row>
    <row r="21" spans="1:16" ht="12.75" customHeight="1" thickBot="1" x14ac:dyDescent="0.25">
      <c r="A21" s="3" t="str">
        <f t="shared" si="0"/>
        <v>IBVS 5929 </v>
      </c>
      <c r="B21" s="2" t="str">
        <f t="shared" si="1"/>
        <v>I</v>
      </c>
      <c r="C21" s="3">
        <f t="shared" si="2"/>
        <v>55171.743300000002</v>
      </c>
      <c r="D21" s="4" t="str">
        <f t="shared" si="3"/>
        <v>vis</v>
      </c>
      <c r="E21" s="17">
        <f>VLOOKUP(C21,Active!C$21:E$970,3,FALSE)</f>
        <v>7297.0670350626324</v>
      </c>
      <c r="F21" s="2" t="s">
        <v>64</v>
      </c>
      <c r="G21" s="4" t="str">
        <f t="shared" si="4"/>
        <v>55171.7433</v>
      </c>
      <c r="H21" s="3">
        <f t="shared" si="5"/>
        <v>7297</v>
      </c>
      <c r="I21" s="18" t="s">
        <v>168</v>
      </c>
      <c r="J21" s="19" t="s">
        <v>169</v>
      </c>
      <c r="K21" s="18">
        <v>7297</v>
      </c>
      <c r="L21" s="18" t="s">
        <v>170</v>
      </c>
      <c r="M21" s="19" t="s">
        <v>156</v>
      </c>
      <c r="N21" s="19" t="s">
        <v>58</v>
      </c>
      <c r="O21" s="20" t="s">
        <v>171</v>
      </c>
      <c r="P21" s="21" t="s">
        <v>172</v>
      </c>
    </row>
    <row r="22" spans="1:16" ht="12.75" customHeight="1" thickBot="1" x14ac:dyDescent="0.25">
      <c r="A22" s="3" t="str">
        <f t="shared" si="0"/>
        <v>IBVS 5974 </v>
      </c>
      <c r="B22" s="2" t="str">
        <f t="shared" si="1"/>
        <v>I</v>
      </c>
      <c r="C22" s="3">
        <f t="shared" si="2"/>
        <v>55455.864699999998</v>
      </c>
      <c r="D22" s="4" t="str">
        <f t="shared" si="3"/>
        <v>vis</v>
      </c>
      <c r="E22" s="17">
        <f>VLOOKUP(C22,Active!C$21:E$970,3,FALSE)</f>
        <v>8073.0840433313197</v>
      </c>
      <c r="F22" s="2" t="s">
        <v>64</v>
      </c>
      <c r="G22" s="4" t="str">
        <f t="shared" si="4"/>
        <v>55455.8647</v>
      </c>
      <c r="H22" s="3">
        <f t="shared" si="5"/>
        <v>8073</v>
      </c>
      <c r="I22" s="18" t="s">
        <v>173</v>
      </c>
      <c r="J22" s="19" t="s">
        <v>174</v>
      </c>
      <c r="K22" s="18">
        <v>8073</v>
      </c>
      <c r="L22" s="18" t="s">
        <v>175</v>
      </c>
      <c r="M22" s="19" t="s">
        <v>156</v>
      </c>
      <c r="N22" s="19" t="s">
        <v>64</v>
      </c>
      <c r="O22" s="20" t="s">
        <v>146</v>
      </c>
      <c r="P22" s="21" t="s">
        <v>176</v>
      </c>
    </row>
    <row r="23" spans="1:16" ht="12.75" customHeight="1" thickBot="1" x14ac:dyDescent="0.25">
      <c r="A23" s="3" t="str">
        <f t="shared" si="0"/>
        <v>IBVS 5960 </v>
      </c>
      <c r="B23" s="2" t="str">
        <f t="shared" si="1"/>
        <v>II</v>
      </c>
      <c r="C23" s="3">
        <f t="shared" si="2"/>
        <v>55511.7019</v>
      </c>
      <c r="D23" s="4" t="str">
        <f t="shared" si="3"/>
        <v>vis</v>
      </c>
      <c r="E23" s="17">
        <f>VLOOKUP(C23,Active!C$21:E$970,3,FALSE)</f>
        <v>8225.5914464839934</v>
      </c>
      <c r="F23" s="2" t="s">
        <v>64</v>
      </c>
      <c r="G23" s="4" t="str">
        <f t="shared" si="4"/>
        <v>55511.7019</v>
      </c>
      <c r="H23" s="3">
        <f t="shared" si="5"/>
        <v>8225.5</v>
      </c>
      <c r="I23" s="18" t="s">
        <v>177</v>
      </c>
      <c r="J23" s="19" t="s">
        <v>178</v>
      </c>
      <c r="K23" s="18">
        <v>8225.5</v>
      </c>
      <c r="L23" s="18" t="s">
        <v>179</v>
      </c>
      <c r="M23" s="19" t="s">
        <v>156</v>
      </c>
      <c r="N23" s="19" t="s">
        <v>64</v>
      </c>
      <c r="O23" s="20" t="s">
        <v>161</v>
      </c>
      <c r="P23" s="21" t="s">
        <v>180</v>
      </c>
    </row>
    <row r="24" spans="1:16" ht="12.75" customHeight="1" thickBot="1" x14ac:dyDescent="0.25">
      <c r="A24" s="3" t="str">
        <f t="shared" si="0"/>
        <v>BAVM 231 </v>
      </c>
      <c r="B24" s="2" t="str">
        <f t="shared" si="1"/>
        <v>I</v>
      </c>
      <c r="C24" s="3">
        <f t="shared" si="2"/>
        <v>55866.3053</v>
      </c>
      <c r="D24" s="4" t="str">
        <f t="shared" si="3"/>
        <v>vis</v>
      </c>
      <c r="E24" s="17">
        <f>VLOOKUP(C24,Active!C$21:E$970,3,FALSE)</f>
        <v>9194.1150057439027</v>
      </c>
      <c r="F24" s="2" t="s">
        <v>64</v>
      </c>
      <c r="G24" s="4" t="str">
        <f t="shared" si="4"/>
        <v>55866.3053</v>
      </c>
      <c r="H24" s="3">
        <f t="shared" si="5"/>
        <v>9194</v>
      </c>
      <c r="I24" s="18" t="s">
        <v>189</v>
      </c>
      <c r="J24" s="19" t="s">
        <v>190</v>
      </c>
      <c r="K24" s="18">
        <v>9194</v>
      </c>
      <c r="L24" s="18" t="s">
        <v>191</v>
      </c>
      <c r="M24" s="19" t="s">
        <v>156</v>
      </c>
      <c r="N24" s="19" t="s">
        <v>192</v>
      </c>
      <c r="O24" s="20" t="s">
        <v>193</v>
      </c>
      <c r="P24" s="21" t="s">
        <v>194</v>
      </c>
    </row>
    <row r="25" spans="1:16" ht="12.75" customHeight="1" thickBot="1" x14ac:dyDescent="0.25">
      <c r="A25" s="3" t="str">
        <f t="shared" si="0"/>
        <v>BAVM 239 </v>
      </c>
      <c r="B25" s="2" t="str">
        <f t="shared" si="1"/>
        <v>I</v>
      </c>
      <c r="C25" s="3">
        <f t="shared" si="2"/>
        <v>56949.349300000002</v>
      </c>
      <c r="D25" s="4" t="str">
        <f t="shared" si="3"/>
        <v>vis</v>
      </c>
      <c r="E25" s="17">
        <f>VLOOKUP(C25,Active!C$21:E$970,3,FALSE)</f>
        <v>12152.218706145788</v>
      </c>
      <c r="F25" s="2" t="s">
        <v>64</v>
      </c>
      <c r="G25" s="4" t="str">
        <f t="shared" si="4"/>
        <v>56949.3493</v>
      </c>
      <c r="H25" s="3">
        <f t="shared" si="5"/>
        <v>12152</v>
      </c>
      <c r="I25" s="18" t="s">
        <v>195</v>
      </c>
      <c r="J25" s="19" t="s">
        <v>196</v>
      </c>
      <c r="K25" s="18" t="s">
        <v>197</v>
      </c>
      <c r="L25" s="18" t="s">
        <v>198</v>
      </c>
      <c r="M25" s="19" t="s">
        <v>156</v>
      </c>
      <c r="N25" s="19" t="s">
        <v>199</v>
      </c>
      <c r="O25" s="20" t="s">
        <v>184</v>
      </c>
      <c r="P25" s="21" t="s">
        <v>200</v>
      </c>
    </row>
    <row r="26" spans="1:16" ht="12.75" customHeight="1" thickBot="1" x14ac:dyDescent="0.25">
      <c r="A26" s="3" t="str">
        <f t="shared" si="0"/>
        <v>BAVM 239 </v>
      </c>
      <c r="B26" s="2" t="str">
        <f t="shared" si="1"/>
        <v>II</v>
      </c>
      <c r="C26" s="3">
        <f t="shared" si="2"/>
        <v>56949.532599999999</v>
      </c>
      <c r="D26" s="4" t="str">
        <f t="shared" si="3"/>
        <v>vis</v>
      </c>
      <c r="E26" s="17">
        <f>VLOOKUP(C26,Active!C$21:E$970,3,FALSE)</f>
        <v>12152.719351002577</v>
      </c>
      <c r="F26" s="2" t="s">
        <v>64</v>
      </c>
      <c r="G26" s="4" t="str">
        <f t="shared" si="4"/>
        <v>56949.5326</v>
      </c>
      <c r="H26" s="3">
        <f t="shared" si="5"/>
        <v>12152.5</v>
      </c>
      <c r="I26" s="18" t="s">
        <v>201</v>
      </c>
      <c r="J26" s="19" t="s">
        <v>202</v>
      </c>
      <c r="K26" s="18" t="s">
        <v>203</v>
      </c>
      <c r="L26" s="18" t="s">
        <v>204</v>
      </c>
      <c r="M26" s="19" t="s">
        <v>156</v>
      </c>
      <c r="N26" s="19" t="s">
        <v>199</v>
      </c>
      <c r="O26" s="20" t="s">
        <v>184</v>
      </c>
      <c r="P26" s="21" t="s">
        <v>200</v>
      </c>
    </row>
    <row r="27" spans="1:16" ht="12.75" customHeight="1" thickBot="1" x14ac:dyDescent="0.25">
      <c r="A27" s="3" t="str">
        <f t="shared" si="0"/>
        <v> AJ 67.462 </v>
      </c>
      <c r="B27" s="2" t="str">
        <f t="shared" si="1"/>
        <v>I</v>
      </c>
      <c r="C27" s="3">
        <f t="shared" si="2"/>
        <v>34901.919000000002</v>
      </c>
      <c r="D27" s="4" t="str">
        <f t="shared" si="3"/>
        <v>vis</v>
      </c>
      <c r="E27" s="17">
        <f>VLOOKUP(C27,Active!C$21:E$970,3,FALSE)</f>
        <v>-48065.635005044678</v>
      </c>
      <c r="F27" s="2" t="s">
        <v>64</v>
      </c>
      <c r="G27" s="4" t="str">
        <f t="shared" si="4"/>
        <v>34901.919</v>
      </c>
      <c r="H27" s="3">
        <f t="shared" si="5"/>
        <v>-3273</v>
      </c>
      <c r="I27" s="18" t="s">
        <v>66</v>
      </c>
      <c r="J27" s="19" t="s">
        <v>67</v>
      </c>
      <c r="K27" s="18">
        <v>-3273</v>
      </c>
      <c r="L27" s="18" t="s">
        <v>68</v>
      </c>
      <c r="M27" s="19" t="s">
        <v>69</v>
      </c>
      <c r="N27" s="19"/>
      <c r="O27" s="20" t="s">
        <v>70</v>
      </c>
      <c r="P27" s="20" t="s">
        <v>71</v>
      </c>
    </row>
    <row r="28" spans="1:16" ht="12.75" customHeight="1" thickBot="1" x14ac:dyDescent="0.25">
      <c r="A28" s="3" t="str">
        <f t="shared" si="0"/>
        <v> BBS 125 </v>
      </c>
      <c r="B28" s="2" t="str">
        <f t="shared" si="1"/>
        <v>I</v>
      </c>
      <c r="C28" s="3">
        <f t="shared" si="2"/>
        <v>50749.266000000003</v>
      </c>
      <c r="D28" s="4" t="str">
        <f t="shared" si="3"/>
        <v>vis</v>
      </c>
      <c r="E28" s="17">
        <f>VLOOKUP(C28,Active!C$21:E$970,3,FALSE)</f>
        <v>-4781.9865085360743</v>
      </c>
      <c r="F28" s="2" t="s">
        <v>64</v>
      </c>
      <c r="G28" s="4" t="str">
        <f t="shared" si="4"/>
        <v>50749.266</v>
      </c>
      <c r="H28" s="3">
        <f t="shared" si="5"/>
        <v>-4782</v>
      </c>
      <c r="I28" s="18" t="s">
        <v>72</v>
      </c>
      <c r="J28" s="19" t="s">
        <v>73</v>
      </c>
      <c r="K28" s="18">
        <v>-4782</v>
      </c>
      <c r="L28" s="18" t="s">
        <v>74</v>
      </c>
      <c r="M28" s="19" t="s">
        <v>75</v>
      </c>
      <c r="N28" s="19"/>
      <c r="O28" s="20" t="s">
        <v>76</v>
      </c>
      <c r="P28" s="20" t="s">
        <v>77</v>
      </c>
    </row>
    <row r="29" spans="1:16" ht="12.75" customHeight="1" thickBot="1" x14ac:dyDescent="0.25">
      <c r="A29" s="3" t="str">
        <f t="shared" si="0"/>
        <v> BBS 125 </v>
      </c>
      <c r="B29" s="2" t="str">
        <f t="shared" si="1"/>
        <v>I</v>
      </c>
      <c r="C29" s="3">
        <f t="shared" si="2"/>
        <v>50753.284</v>
      </c>
      <c r="D29" s="4" t="str">
        <f t="shared" si="3"/>
        <v>vis</v>
      </c>
      <c r="E29" s="17">
        <f>VLOOKUP(C29,Active!C$21:E$970,3,FALSE)</f>
        <v>-4771.0121984727675</v>
      </c>
      <c r="F29" s="2" t="s">
        <v>64</v>
      </c>
      <c r="G29" s="4" t="str">
        <f t="shared" si="4"/>
        <v>50753.284</v>
      </c>
      <c r="H29" s="3">
        <f t="shared" si="5"/>
        <v>-4771</v>
      </c>
      <c r="I29" s="18" t="s">
        <v>78</v>
      </c>
      <c r="J29" s="19" t="s">
        <v>79</v>
      </c>
      <c r="K29" s="18">
        <v>-4771</v>
      </c>
      <c r="L29" s="18" t="s">
        <v>80</v>
      </c>
      <c r="M29" s="19" t="s">
        <v>75</v>
      </c>
      <c r="N29" s="19"/>
      <c r="O29" s="20" t="s">
        <v>76</v>
      </c>
      <c r="P29" s="20" t="s">
        <v>77</v>
      </c>
    </row>
    <row r="30" spans="1:16" ht="12.75" customHeight="1" thickBot="1" x14ac:dyDescent="0.25">
      <c r="A30" s="3" t="str">
        <f t="shared" si="0"/>
        <v> BBS 125 </v>
      </c>
      <c r="B30" s="2" t="str">
        <f t="shared" si="1"/>
        <v>II</v>
      </c>
      <c r="C30" s="3">
        <f t="shared" si="2"/>
        <v>51076.413</v>
      </c>
      <c r="D30" s="4" t="str">
        <f t="shared" si="3"/>
        <v>vis</v>
      </c>
      <c r="E30" s="17">
        <f>VLOOKUP(C30,Active!C$21:E$970,3,FALSE)</f>
        <v>-3888.4542501279525</v>
      </c>
      <c r="F30" s="2" t="s">
        <v>64</v>
      </c>
      <c r="G30" s="4" t="str">
        <f t="shared" si="4"/>
        <v>51076.413</v>
      </c>
      <c r="H30" s="3">
        <f t="shared" si="5"/>
        <v>-3888.5</v>
      </c>
      <c r="I30" s="18" t="s">
        <v>81</v>
      </c>
      <c r="J30" s="19" t="s">
        <v>82</v>
      </c>
      <c r="K30" s="18">
        <v>-3888.5</v>
      </c>
      <c r="L30" s="18" t="s">
        <v>83</v>
      </c>
      <c r="M30" s="19" t="s">
        <v>75</v>
      </c>
      <c r="N30" s="19"/>
      <c r="O30" s="20" t="s">
        <v>76</v>
      </c>
      <c r="P30" s="20" t="s">
        <v>77</v>
      </c>
    </row>
    <row r="31" spans="1:16" ht="12.75" customHeight="1" thickBot="1" x14ac:dyDescent="0.25">
      <c r="A31" s="3" t="str">
        <f t="shared" si="0"/>
        <v> BBS 125 </v>
      </c>
      <c r="B31" s="2" t="str">
        <f t="shared" si="1"/>
        <v>I</v>
      </c>
      <c r="C31" s="3">
        <f t="shared" si="2"/>
        <v>51125.288999999997</v>
      </c>
      <c r="D31" s="4" t="str">
        <f t="shared" si="3"/>
        <v>vis</v>
      </c>
      <c r="E31" s="17">
        <f>VLOOKUP(C31,Active!C$21:E$970,3,FALSE)</f>
        <v>-3754.9598801292896</v>
      </c>
      <c r="F31" s="2" t="s">
        <v>64</v>
      </c>
      <c r="G31" s="4" t="str">
        <f t="shared" si="4"/>
        <v>51125.289</v>
      </c>
      <c r="H31" s="3">
        <f t="shared" si="5"/>
        <v>-3755</v>
      </c>
      <c r="I31" s="18" t="s">
        <v>91</v>
      </c>
      <c r="J31" s="19" t="s">
        <v>92</v>
      </c>
      <c r="K31" s="18">
        <v>-3755</v>
      </c>
      <c r="L31" s="18" t="s">
        <v>74</v>
      </c>
      <c r="M31" s="19" t="s">
        <v>75</v>
      </c>
      <c r="N31" s="19"/>
      <c r="O31" s="20" t="s">
        <v>76</v>
      </c>
      <c r="P31" s="20" t="s">
        <v>77</v>
      </c>
    </row>
    <row r="32" spans="1:16" ht="12.75" customHeight="1" thickBot="1" x14ac:dyDescent="0.25">
      <c r="A32" s="3" t="str">
        <f t="shared" si="0"/>
        <v> BBS 125 </v>
      </c>
      <c r="B32" s="2" t="str">
        <f t="shared" si="1"/>
        <v>I</v>
      </c>
      <c r="C32" s="3">
        <f t="shared" si="2"/>
        <v>51129.313999999998</v>
      </c>
      <c r="D32" s="4" t="str">
        <f t="shared" si="3"/>
        <v>vis</v>
      </c>
      <c r="E32" s="17">
        <f>VLOOKUP(C32,Active!C$21:E$970,3,FALSE)</f>
        <v>-3743.96645105889</v>
      </c>
      <c r="F32" s="2" t="s">
        <v>64</v>
      </c>
      <c r="G32" s="4" t="str">
        <f t="shared" si="4"/>
        <v>51129.314</v>
      </c>
      <c r="H32" s="3">
        <f t="shared" si="5"/>
        <v>-3744</v>
      </c>
      <c r="I32" s="18" t="s">
        <v>96</v>
      </c>
      <c r="J32" s="19" t="s">
        <v>97</v>
      </c>
      <c r="K32" s="18">
        <v>-3744</v>
      </c>
      <c r="L32" s="18" t="s">
        <v>98</v>
      </c>
      <c r="M32" s="19" t="s">
        <v>75</v>
      </c>
      <c r="N32" s="19"/>
      <c r="O32" s="20" t="s">
        <v>76</v>
      </c>
      <c r="P32" s="20" t="s">
        <v>77</v>
      </c>
    </row>
    <row r="33" spans="1:16" ht="12.75" customHeight="1" thickBot="1" x14ac:dyDescent="0.25">
      <c r="A33" s="3" t="str">
        <f t="shared" si="0"/>
        <v> BBS 125 </v>
      </c>
      <c r="B33" s="2" t="str">
        <f t="shared" si="1"/>
        <v>II</v>
      </c>
      <c r="C33" s="3">
        <f t="shared" si="2"/>
        <v>51135.324999999997</v>
      </c>
      <c r="D33" s="4" t="str">
        <f t="shared" si="3"/>
        <v>vis</v>
      </c>
      <c r="E33" s="17">
        <f>VLOOKUP(C33,Active!C$21:E$970,3,FALSE)</f>
        <v>-3727.5486865515277</v>
      </c>
      <c r="F33" s="2" t="s">
        <v>64</v>
      </c>
      <c r="G33" s="4" t="str">
        <f t="shared" si="4"/>
        <v>51135.325</v>
      </c>
      <c r="H33" s="3">
        <f t="shared" si="5"/>
        <v>-3727.5</v>
      </c>
      <c r="I33" s="18" t="s">
        <v>99</v>
      </c>
      <c r="J33" s="19" t="s">
        <v>100</v>
      </c>
      <c r="K33" s="18">
        <v>-3727.5</v>
      </c>
      <c r="L33" s="18" t="s">
        <v>101</v>
      </c>
      <c r="M33" s="19" t="s">
        <v>75</v>
      </c>
      <c r="N33" s="19"/>
      <c r="O33" s="20" t="s">
        <v>76</v>
      </c>
      <c r="P33" s="20" t="s">
        <v>77</v>
      </c>
    </row>
    <row r="34" spans="1:16" ht="12.75" customHeight="1" thickBot="1" x14ac:dyDescent="0.25">
      <c r="A34" s="3" t="str">
        <f t="shared" si="0"/>
        <v> BBS 125 </v>
      </c>
      <c r="B34" s="2" t="str">
        <f t="shared" si="1"/>
        <v>I</v>
      </c>
      <c r="C34" s="3">
        <f t="shared" si="2"/>
        <v>51140.292999999998</v>
      </c>
      <c r="D34" s="4" t="str">
        <f t="shared" si="3"/>
        <v>vis</v>
      </c>
      <c r="E34" s="17">
        <f>VLOOKUP(C34,Active!C$21:E$970,3,FALSE)</f>
        <v>-3713.9796540989228</v>
      </c>
      <c r="F34" s="2" t="s">
        <v>64</v>
      </c>
      <c r="G34" s="4" t="str">
        <f t="shared" si="4"/>
        <v>51140.293</v>
      </c>
      <c r="H34" s="3">
        <f t="shared" si="5"/>
        <v>-3714</v>
      </c>
      <c r="I34" s="18" t="s">
        <v>102</v>
      </c>
      <c r="J34" s="19" t="s">
        <v>103</v>
      </c>
      <c r="K34" s="18">
        <v>-3714</v>
      </c>
      <c r="L34" s="18" t="s">
        <v>104</v>
      </c>
      <c r="M34" s="19" t="s">
        <v>75</v>
      </c>
      <c r="N34" s="19"/>
      <c r="O34" s="20" t="s">
        <v>76</v>
      </c>
      <c r="P34" s="20" t="s">
        <v>77</v>
      </c>
    </row>
    <row r="35" spans="1:16" ht="12.75" customHeight="1" thickBot="1" x14ac:dyDescent="0.25">
      <c r="A35" s="3" t="str">
        <f t="shared" si="0"/>
        <v> BBS 125 </v>
      </c>
      <c r="B35" s="2" t="str">
        <f t="shared" si="1"/>
        <v>I</v>
      </c>
      <c r="C35" s="3">
        <f t="shared" si="2"/>
        <v>51155.298000000003</v>
      </c>
      <c r="D35" s="4" t="str">
        <f t="shared" si="3"/>
        <v>vis</v>
      </c>
      <c r="E35" s="17">
        <f>VLOOKUP(C35,Active!C$21:E$970,3,FALSE)</f>
        <v>-3672.9966967818204</v>
      </c>
      <c r="F35" s="2" t="s">
        <v>64</v>
      </c>
      <c r="G35" s="4" t="str">
        <f t="shared" si="4"/>
        <v>51155.298</v>
      </c>
      <c r="H35" s="3">
        <f t="shared" si="5"/>
        <v>-3673</v>
      </c>
      <c r="I35" s="18" t="s">
        <v>105</v>
      </c>
      <c r="J35" s="19" t="s">
        <v>106</v>
      </c>
      <c r="K35" s="18">
        <v>-3673</v>
      </c>
      <c r="L35" s="18" t="s">
        <v>107</v>
      </c>
      <c r="M35" s="19" t="s">
        <v>75</v>
      </c>
      <c r="N35" s="19"/>
      <c r="O35" s="20" t="s">
        <v>76</v>
      </c>
      <c r="P35" s="20" t="s">
        <v>77</v>
      </c>
    </row>
    <row r="36" spans="1:16" ht="12.75" customHeight="1" thickBot="1" x14ac:dyDescent="0.25">
      <c r="A36" s="3" t="str">
        <f t="shared" si="0"/>
        <v> BBS 125 </v>
      </c>
      <c r="B36" s="2" t="str">
        <f t="shared" si="1"/>
        <v>I</v>
      </c>
      <c r="C36" s="3">
        <f t="shared" si="2"/>
        <v>51162.245999999999</v>
      </c>
      <c r="D36" s="4" t="str">
        <f t="shared" si="3"/>
        <v>vis</v>
      </c>
      <c r="E36" s="17">
        <f>VLOOKUP(C36,Active!C$21:E$970,3,FALSE)</f>
        <v>-3654.01971661261</v>
      </c>
      <c r="F36" s="2" t="s">
        <v>64</v>
      </c>
      <c r="G36" s="4" t="str">
        <f t="shared" si="4"/>
        <v>51162.246</v>
      </c>
      <c r="H36" s="3">
        <f t="shared" si="5"/>
        <v>-3654</v>
      </c>
      <c r="I36" s="18" t="s">
        <v>108</v>
      </c>
      <c r="J36" s="19" t="s">
        <v>109</v>
      </c>
      <c r="K36" s="18">
        <v>-3654</v>
      </c>
      <c r="L36" s="18" t="s">
        <v>110</v>
      </c>
      <c r="M36" s="19" t="s">
        <v>75</v>
      </c>
      <c r="N36" s="19"/>
      <c r="O36" s="20" t="s">
        <v>76</v>
      </c>
      <c r="P36" s="20" t="s">
        <v>77</v>
      </c>
    </row>
    <row r="37" spans="1:16" ht="12.75" customHeight="1" thickBot="1" x14ac:dyDescent="0.25">
      <c r="A37" s="3" t="str">
        <f t="shared" si="0"/>
        <v> BBS 125 </v>
      </c>
      <c r="B37" s="2" t="str">
        <f t="shared" si="1"/>
        <v>I</v>
      </c>
      <c r="C37" s="3">
        <f t="shared" si="2"/>
        <v>51166.286999999997</v>
      </c>
      <c r="D37" s="4" t="str">
        <f t="shared" si="3"/>
        <v>vis</v>
      </c>
      <c r="E37" s="17">
        <f>VLOOKUP(C37,Active!C$21:E$970,3,FALSE)</f>
        <v>-3642.9825869546121</v>
      </c>
      <c r="F37" s="2" t="s">
        <v>64</v>
      </c>
      <c r="G37" s="4" t="str">
        <f t="shared" si="4"/>
        <v>51166.287</v>
      </c>
      <c r="H37" s="3">
        <f t="shared" si="5"/>
        <v>-3643</v>
      </c>
      <c r="I37" s="18" t="s">
        <v>115</v>
      </c>
      <c r="J37" s="19" t="s">
        <v>116</v>
      </c>
      <c r="K37" s="18">
        <v>-3643</v>
      </c>
      <c r="L37" s="18" t="s">
        <v>117</v>
      </c>
      <c r="M37" s="19" t="s">
        <v>75</v>
      </c>
      <c r="N37" s="19"/>
      <c r="O37" s="20" t="s">
        <v>76</v>
      </c>
      <c r="P37" s="20" t="s">
        <v>77</v>
      </c>
    </row>
    <row r="38" spans="1:16" ht="12.75" customHeight="1" thickBot="1" x14ac:dyDescent="0.25">
      <c r="A38" s="3" t="str">
        <f t="shared" si="0"/>
        <v> BBS 125 </v>
      </c>
      <c r="B38" s="2" t="str">
        <f t="shared" si="1"/>
        <v>I</v>
      </c>
      <c r="C38" s="3">
        <f t="shared" si="2"/>
        <v>51170.319000000003</v>
      </c>
      <c r="D38" s="4" t="str">
        <f t="shared" si="3"/>
        <v>vis</v>
      </c>
      <c r="E38" s="17">
        <f>VLOOKUP(C38,Active!C$21:E$970,3,FALSE)</f>
        <v>-3631.9700388771198</v>
      </c>
      <c r="F38" s="2" t="s">
        <v>64</v>
      </c>
      <c r="G38" s="4" t="str">
        <f t="shared" si="4"/>
        <v>51170.319</v>
      </c>
      <c r="H38" s="3">
        <f t="shared" si="5"/>
        <v>-3632</v>
      </c>
      <c r="I38" s="18" t="s">
        <v>118</v>
      </c>
      <c r="J38" s="19" t="s">
        <v>119</v>
      </c>
      <c r="K38" s="18">
        <v>-3632</v>
      </c>
      <c r="L38" s="18" t="s">
        <v>120</v>
      </c>
      <c r="M38" s="19" t="s">
        <v>75</v>
      </c>
      <c r="N38" s="19"/>
      <c r="O38" s="20" t="s">
        <v>76</v>
      </c>
      <c r="P38" s="20" t="s">
        <v>77</v>
      </c>
    </row>
    <row r="39" spans="1:16" ht="12.75" customHeight="1" thickBot="1" x14ac:dyDescent="0.25">
      <c r="A39" s="3" t="str">
        <f t="shared" si="0"/>
        <v> BBS 125 </v>
      </c>
      <c r="B39" s="2" t="str">
        <f t="shared" si="1"/>
        <v>I</v>
      </c>
      <c r="C39" s="3">
        <f t="shared" si="2"/>
        <v>51377.533000000003</v>
      </c>
      <c r="D39" s="4" t="str">
        <f t="shared" si="3"/>
        <v>vis</v>
      </c>
      <c r="E39" s="17">
        <f>VLOOKUP(C39,Active!C$21:E$970,3,FALSE)</f>
        <v>-3066.0091913260735</v>
      </c>
      <c r="F39" s="2" t="s">
        <v>64</v>
      </c>
      <c r="G39" s="4" t="str">
        <f t="shared" si="4"/>
        <v>51377.533</v>
      </c>
      <c r="H39" s="3">
        <f t="shared" si="5"/>
        <v>-3066</v>
      </c>
      <c r="I39" s="18" t="s">
        <v>121</v>
      </c>
      <c r="J39" s="19" t="s">
        <v>122</v>
      </c>
      <c r="K39" s="18">
        <v>-3066</v>
      </c>
      <c r="L39" s="18" t="s">
        <v>123</v>
      </c>
      <c r="M39" s="19" t="s">
        <v>75</v>
      </c>
      <c r="N39" s="19"/>
      <c r="O39" s="20" t="s">
        <v>124</v>
      </c>
      <c r="P39" s="20" t="s">
        <v>77</v>
      </c>
    </row>
    <row r="40" spans="1:16" ht="12.75" customHeight="1" thickBot="1" x14ac:dyDescent="0.25">
      <c r="A40" s="3" t="str">
        <f t="shared" si="0"/>
        <v> BBS 125 </v>
      </c>
      <c r="B40" s="2" t="str">
        <f t="shared" si="1"/>
        <v>II</v>
      </c>
      <c r="C40" s="3">
        <f t="shared" si="2"/>
        <v>51464.478999999999</v>
      </c>
      <c r="D40" s="4" t="str">
        <f t="shared" si="3"/>
        <v>vis</v>
      </c>
      <c r="E40" s="17">
        <f>VLOOKUP(C40,Active!C$21:E$970,3,FALSE)</f>
        <v>-2828.5347356851848</v>
      </c>
      <c r="F40" s="2" t="s">
        <v>64</v>
      </c>
      <c r="G40" s="4" t="str">
        <f t="shared" si="4"/>
        <v>51464.479</v>
      </c>
      <c r="H40" s="3">
        <f t="shared" si="5"/>
        <v>-2828.5</v>
      </c>
      <c r="I40" s="18" t="s">
        <v>125</v>
      </c>
      <c r="J40" s="19" t="s">
        <v>126</v>
      </c>
      <c r="K40" s="18">
        <v>-2828.5</v>
      </c>
      <c r="L40" s="18" t="s">
        <v>127</v>
      </c>
      <c r="M40" s="19" t="s">
        <v>75</v>
      </c>
      <c r="N40" s="19"/>
      <c r="O40" s="20" t="s">
        <v>124</v>
      </c>
      <c r="P40" s="20" t="s">
        <v>77</v>
      </c>
    </row>
    <row r="41" spans="1:16" ht="12.75" customHeight="1" thickBot="1" x14ac:dyDescent="0.25">
      <c r="A41" s="3" t="str">
        <f t="shared" si="0"/>
        <v> BBS 125 </v>
      </c>
      <c r="B41" s="2" t="str">
        <f t="shared" si="1"/>
        <v>I</v>
      </c>
      <c r="C41" s="3">
        <f t="shared" si="2"/>
        <v>51469.438000000002</v>
      </c>
      <c r="D41" s="4" t="str">
        <f t="shared" si="3"/>
        <v>vis</v>
      </c>
      <c r="E41" s="17">
        <f>VLOOKUP(C41,Active!C$21:E$970,3,FALSE)</f>
        <v>-2814.9902848131051</v>
      </c>
      <c r="F41" s="2" t="s">
        <v>64</v>
      </c>
      <c r="G41" s="4" t="str">
        <f t="shared" si="4"/>
        <v>51469.438</v>
      </c>
      <c r="H41" s="3">
        <f t="shared" si="5"/>
        <v>-2815</v>
      </c>
      <c r="I41" s="18" t="s">
        <v>134</v>
      </c>
      <c r="J41" s="19" t="s">
        <v>135</v>
      </c>
      <c r="K41" s="18">
        <v>-2815</v>
      </c>
      <c r="L41" s="18" t="s">
        <v>136</v>
      </c>
      <c r="M41" s="19" t="s">
        <v>75</v>
      </c>
      <c r="N41" s="19"/>
      <c r="O41" s="20" t="s">
        <v>124</v>
      </c>
      <c r="P41" s="20" t="s">
        <v>77</v>
      </c>
    </row>
    <row r="42" spans="1:16" ht="12.75" customHeight="1" thickBot="1" x14ac:dyDescent="0.25">
      <c r="A42" s="3" t="str">
        <f t="shared" si="0"/>
        <v> BBS 125 </v>
      </c>
      <c r="B42" s="2" t="str">
        <f t="shared" si="1"/>
        <v>I</v>
      </c>
      <c r="C42" s="3">
        <f t="shared" si="2"/>
        <v>51495.438999999998</v>
      </c>
      <c r="D42" s="4" t="str">
        <f t="shared" si="3"/>
        <v>vis</v>
      </c>
      <c r="E42" s="17">
        <f>VLOOKUP(C42,Active!C$21:E$970,3,FALSE)</f>
        <v>-2743.9740986617217</v>
      </c>
      <c r="F42" s="2" t="s">
        <v>64</v>
      </c>
      <c r="G42" s="4" t="str">
        <f t="shared" si="4"/>
        <v>51495.439</v>
      </c>
      <c r="H42" s="3">
        <f t="shared" si="5"/>
        <v>-2744</v>
      </c>
      <c r="I42" s="18" t="s">
        <v>140</v>
      </c>
      <c r="J42" s="19" t="s">
        <v>141</v>
      </c>
      <c r="K42" s="18">
        <v>-2744</v>
      </c>
      <c r="L42" s="18" t="s">
        <v>142</v>
      </c>
      <c r="M42" s="19" t="s">
        <v>75</v>
      </c>
      <c r="N42" s="19"/>
      <c r="O42" s="20" t="s">
        <v>124</v>
      </c>
      <c r="P42" s="20" t="s">
        <v>77</v>
      </c>
    </row>
    <row r="43" spans="1:16" ht="12.75" customHeight="1" thickBot="1" x14ac:dyDescent="0.25">
      <c r="A43" s="3" t="str">
        <f t="shared" si="0"/>
        <v>VSB 50 </v>
      </c>
      <c r="B43" s="2" t="str">
        <f t="shared" si="1"/>
        <v>I</v>
      </c>
      <c r="C43" s="3">
        <f t="shared" si="2"/>
        <v>54846.980600000003</v>
      </c>
      <c r="D43" s="4" t="str">
        <f t="shared" si="3"/>
        <v>vis</v>
      </c>
      <c r="E43" s="17">
        <f>VLOOKUP(C43,Active!C$21:E$970,3,FALSE)</f>
        <v>6410.0469835942667</v>
      </c>
      <c r="F43" s="2" t="s">
        <v>64</v>
      </c>
      <c r="G43" s="4" t="str">
        <f t="shared" si="4"/>
        <v>54846.9806</v>
      </c>
      <c r="H43" s="3">
        <f t="shared" si="5"/>
        <v>6410</v>
      </c>
      <c r="I43" s="18" t="s">
        <v>163</v>
      </c>
      <c r="J43" s="19" t="s">
        <v>164</v>
      </c>
      <c r="K43" s="18">
        <v>6410</v>
      </c>
      <c r="L43" s="18" t="s">
        <v>165</v>
      </c>
      <c r="M43" s="19" t="s">
        <v>156</v>
      </c>
      <c r="N43" s="19" t="s">
        <v>64</v>
      </c>
      <c r="O43" s="20" t="s">
        <v>166</v>
      </c>
      <c r="P43" s="21" t="s">
        <v>167</v>
      </c>
    </row>
    <row r="44" spans="1:16" ht="12.75" customHeight="1" thickBot="1" x14ac:dyDescent="0.25">
      <c r="A44" s="3" t="str">
        <f t="shared" si="0"/>
        <v>BAVM 225 </v>
      </c>
      <c r="B44" s="2" t="str">
        <f t="shared" si="1"/>
        <v>II</v>
      </c>
      <c r="C44" s="3">
        <f t="shared" si="2"/>
        <v>55857.337</v>
      </c>
      <c r="D44" s="4" t="str">
        <f t="shared" si="3"/>
        <v>vis</v>
      </c>
      <c r="E44" s="17">
        <f>VLOOKUP(C44,Active!C$21:E$970,3,FALSE)</f>
        <v>9169.6200070030245</v>
      </c>
      <c r="F44" s="2" t="s">
        <v>64</v>
      </c>
      <c r="G44" s="4" t="str">
        <f t="shared" si="4"/>
        <v>55857.3370</v>
      </c>
      <c r="H44" s="3">
        <f t="shared" si="5"/>
        <v>9169.5</v>
      </c>
      <c r="I44" s="18" t="s">
        <v>181</v>
      </c>
      <c r="J44" s="19" t="s">
        <v>182</v>
      </c>
      <c r="K44" s="18">
        <v>9169.5</v>
      </c>
      <c r="L44" s="18" t="s">
        <v>183</v>
      </c>
      <c r="M44" s="19" t="s">
        <v>156</v>
      </c>
      <c r="N44" s="19" t="s">
        <v>64</v>
      </c>
      <c r="O44" s="20" t="s">
        <v>184</v>
      </c>
      <c r="P44" s="21" t="s">
        <v>185</v>
      </c>
    </row>
    <row r="45" spans="1:16" ht="12.75" customHeight="1" thickBot="1" x14ac:dyDescent="0.25">
      <c r="A45" s="3" t="str">
        <f t="shared" si="0"/>
        <v>BAVM 225 </v>
      </c>
      <c r="B45" s="2" t="str">
        <f t="shared" si="1"/>
        <v>I</v>
      </c>
      <c r="C45" s="3">
        <f t="shared" si="2"/>
        <v>55857.518400000001</v>
      </c>
      <c r="D45" s="4" t="str">
        <f t="shared" si="3"/>
        <v>vis</v>
      </c>
      <c r="E45" s="17">
        <f>VLOOKUP(C45,Active!C$21:E$970,3,FALSE)</f>
        <v>9170.1154624150458</v>
      </c>
      <c r="F45" s="2" t="s">
        <v>64</v>
      </c>
      <c r="G45" s="4" t="str">
        <f t="shared" si="4"/>
        <v>55857.5184</v>
      </c>
      <c r="H45" s="3">
        <f t="shared" si="5"/>
        <v>9170</v>
      </c>
      <c r="I45" s="18" t="s">
        <v>186</v>
      </c>
      <c r="J45" s="19" t="s">
        <v>187</v>
      </c>
      <c r="K45" s="18">
        <v>9170</v>
      </c>
      <c r="L45" s="18" t="s">
        <v>188</v>
      </c>
      <c r="M45" s="19" t="s">
        <v>156</v>
      </c>
      <c r="N45" s="19" t="s">
        <v>64</v>
      </c>
      <c r="O45" s="20" t="s">
        <v>184</v>
      </c>
      <c r="P45" s="21" t="s">
        <v>185</v>
      </c>
    </row>
    <row r="46" spans="1:16" x14ac:dyDescent="0.2">
      <c r="B46" s="2"/>
      <c r="E46" s="17"/>
      <c r="F46" s="2"/>
    </row>
    <row r="47" spans="1:16" x14ac:dyDescent="0.2">
      <c r="B47" s="2"/>
      <c r="E47" s="17"/>
      <c r="F47" s="2"/>
    </row>
    <row r="48" spans="1:16" x14ac:dyDescent="0.2">
      <c r="B48" s="2"/>
      <c r="E48" s="17"/>
      <c r="F48" s="2"/>
    </row>
    <row r="49" spans="2:6" x14ac:dyDescent="0.2">
      <c r="B49" s="2"/>
      <c r="E49" s="17"/>
      <c r="F49" s="2"/>
    </row>
    <row r="50" spans="2:6" x14ac:dyDescent="0.2">
      <c r="B50" s="2"/>
      <c r="E50" s="17"/>
      <c r="F50" s="2"/>
    </row>
    <row r="51" spans="2:6" x14ac:dyDescent="0.2">
      <c r="B51" s="2"/>
      <c r="E51" s="17"/>
      <c r="F51" s="2"/>
    </row>
    <row r="52" spans="2:6" x14ac:dyDescent="0.2">
      <c r="B52" s="2"/>
      <c r="E52" s="17"/>
      <c r="F52" s="2"/>
    </row>
    <row r="53" spans="2:6" x14ac:dyDescent="0.2">
      <c r="B53" s="2"/>
      <c r="E53" s="17"/>
      <c r="F53" s="2"/>
    </row>
    <row r="54" spans="2:6" x14ac:dyDescent="0.2">
      <c r="B54" s="2"/>
      <c r="E54" s="17"/>
      <c r="F54" s="2"/>
    </row>
    <row r="55" spans="2:6" x14ac:dyDescent="0.2">
      <c r="B55" s="2"/>
      <c r="E55" s="17"/>
      <c r="F55" s="2"/>
    </row>
    <row r="56" spans="2:6" x14ac:dyDescent="0.2">
      <c r="B56" s="2"/>
      <c r="E56" s="17"/>
      <c r="F56" s="2"/>
    </row>
    <row r="57" spans="2:6" x14ac:dyDescent="0.2">
      <c r="B57" s="2"/>
      <c r="E57" s="17"/>
      <c r="F57" s="2"/>
    </row>
    <row r="58" spans="2:6" x14ac:dyDescent="0.2">
      <c r="B58" s="2"/>
      <c r="E58" s="17"/>
      <c r="F58" s="2"/>
    </row>
    <row r="59" spans="2:6" x14ac:dyDescent="0.2">
      <c r="B59" s="2"/>
      <c r="E59" s="17"/>
      <c r="F59" s="2"/>
    </row>
    <row r="60" spans="2:6" x14ac:dyDescent="0.2">
      <c r="B60" s="2"/>
      <c r="E60" s="17"/>
      <c r="F60" s="2"/>
    </row>
    <row r="61" spans="2:6" x14ac:dyDescent="0.2">
      <c r="B61" s="2"/>
      <c r="E61" s="17"/>
      <c r="F61" s="2"/>
    </row>
    <row r="62" spans="2:6" x14ac:dyDescent="0.2">
      <c r="B62" s="2"/>
      <c r="E62" s="17"/>
      <c r="F62" s="2"/>
    </row>
    <row r="63" spans="2:6" x14ac:dyDescent="0.2">
      <c r="B63" s="2"/>
      <c r="E63" s="17"/>
      <c r="F63" s="2"/>
    </row>
    <row r="64" spans="2:6" x14ac:dyDescent="0.2">
      <c r="B64" s="2"/>
      <c r="E64" s="17"/>
      <c r="F64" s="2"/>
    </row>
    <row r="65" spans="2:6" x14ac:dyDescent="0.2">
      <c r="B65" s="2"/>
      <c r="E65" s="17"/>
      <c r="F65" s="2"/>
    </row>
    <row r="66" spans="2:6" x14ac:dyDescent="0.2">
      <c r="B66" s="2"/>
      <c r="E66" s="17"/>
      <c r="F66" s="2"/>
    </row>
    <row r="67" spans="2:6" x14ac:dyDescent="0.2">
      <c r="B67" s="2"/>
      <c r="E67" s="17"/>
      <c r="F67" s="2"/>
    </row>
    <row r="68" spans="2:6" x14ac:dyDescent="0.2">
      <c r="B68" s="2"/>
      <c r="E68" s="17"/>
      <c r="F68" s="2"/>
    </row>
    <row r="69" spans="2:6" x14ac:dyDescent="0.2">
      <c r="B69" s="2"/>
      <c r="E69" s="17"/>
      <c r="F69" s="2"/>
    </row>
    <row r="70" spans="2:6" x14ac:dyDescent="0.2">
      <c r="B70" s="2"/>
      <c r="E70" s="17"/>
      <c r="F70" s="2"/>
    </row>
    <row r="71" spans="2:6" x14ac:dyDescent="0.2">
      <c r="B71" s="2"/>
      <c r="E71" s="17"/>
      <c r="F71" s="2"/>
    </row>
    <row r="72" spans="2:6" x14ac:dyDescent="0.2">
      <c r="B72" s="2"/>
      <c r="E72" s="17"/>
      <c r="F72" s="2"/>
    </row>
    <row r="73" spans="2:6" x14ac:dyDescent="0.2">
      <c r="B73" s="2"/>
      <c r="E73" s="17"/>
      <c r="F73" s="2"/>
    </row>
    <row r="74" spans="2:6" x14ac:dyDescent="0.2">
      <c r="B74" s="2"/>
      <c r="E74" s="17"/>
      <c r="F74" s="2"/>
    </row>
    <row r="75" spans="2:6" x14ac:dyDescent="0.2">
      <c r="B75" s="2"/>
      <c r="E75" s="17"/>
      <c r="F75" s="2"/>
    </row>
    <row r="76" spans="2:6" x14ac:dyDescent="0.2">
      <c r="B76" s="2"/>
      <c r="E76" s="17"/>
      <c r="F76" s="2"/>
    </row>
    <row r="77" spans="2:6" x14ac:dyDescent="0.2">
      <c r="B77" s="2"/>
      <c r="E77" s="17"/>
      <c r="F77" s="2"/>
    </row>
    <row r="78" spans="2:6" x14ac:dyDescent="0.2">
      <c r="B78" s="2"/>
      <c r="E78" s="17"/>
      <c r="F78" s="2"/>
    </row>
    <row r="79" spans="2:6" x14ac:dyDescent="0.2">
      <c r="B79" s="2"/>
      <c r="E79" s="17"/>
      <c r="F79" s="2"/>
    </row>
    <row r="80" spans="2:6" x14ac:dyDescent="0.2">
      <c r="B80" s="2"/>
      <c r="E80" s="17"/>
      <c r="F80" s="2"/>
    </row>
    <row r="81" spans="2:6" x14ac:dyDescent="0.2">
      <c r="B81" s="2"/>
      <c r="E81" s="17"/>
      <c r="F81" s="2"/>
    </row>
    <row r="82" spans="2:6" x14ac:dyDescent="0.2">
      <c r="B82" s="2"/>
      <c r="E82" s="17"/>
      <c r="F82" s="2"/>
    </row>
    <row r="83" spans="2:6" x14ac:dyDescent="0.2">
      <c r="B83" s="2"/>
      <c r="E83" s="17"/>
      <c r="F83" s="2"/>
    </row>
    <row r="84" spans="2:6" x14ac:dyDescent="0.2">
      <c r="B84" s="2"/>
      <c r="E84" s="17"/>
      <c r="F84" s="2"/>
    </row>
    <row r="85" spans="2:6" x14ac:dyDescent="0.2">
      <c r="B85" s="2"/>
      <c r="E85" s="17"/>
      <c r="F85" s="2"/>
    </row>
    <row r="86" spans="2:6" x14ac:dyDescent="0.2">
      <c r="B86" s="2"/>
      <c r="E86" s="17"/>
      <c r="F86" s="2"/>
    </row>
    <row r="87" spans="2:6" x14ac:dyDescent="0.2">
      <c r="B87" s="2"/>
      <c r="E87" s="17"/>
      <c r="F87" s="2"/>
    </row>
    <row r="88" spans="2:6" x14ac:dyDescent="0.2">
      <c r="B88" s="2"/>
      <c r="E88" s="17"/>
      <c r="F88" s="2"/>
    </row>
    <row r="89" spans="2:6" x14ac:dyDescent="0.2">
      <c r="B89" s="2"/>
      <c r="E89" s="17"/>
      <c r="F89" s="2"/>
    </row>
    <row r="90" spans="2:6" x14ac:dyDescent="0.2">
      <c r="B90" s="2"/>
      <c r="E90" s="17"/>
      <c r="F90" s="2"/>
    </row>
    <row r="91" spans="2:6" x14ac:dyDescent="0.2">
      <c r="B91" s="2"/>
      <c r="E91" s="17"/>
      <c r="F91" s="2"/>
    </row>
    <row r="92" spans="2:6" x14ac:dyDescent="0.2">
      <c r="B92" s="2"/>
      <c r="E92" s="17"/>
      <c r="F92" s="2"/>
    </row>
    <row r="93" spans="2:6" x14ac:dyDescent="0.2">
      <c r="B93" s="2"/>
      <c r="E93" s="17"/>
      <c r="F93" s="2"/>
    </row>
    <row r="94" spans="2:6" x14ac:dyDescent="0.2">
      <c r="B94" s="2"/>
      <c r="E94" s="17"/>
      <c r="F94" s="2"/>
    </row>
    <row r="95" spans="2:6" x14ac:dyDescent="0.2">
      <c r="B95" s="2"/>
      <c r="E95" s="17"/>
      <c r="F95" s="2"/>
    </row>
    <row r="96" spans="2:6" x14ac:dyDescent="0.2">
      <c r="B96" s="2"/>
      <c r="E96" s="17"/>
      <c r="F96" s="2"/>
    </row>
    <row r="97" spans="2:6" x14ac:dyDescent="0.2">
      <c r="B97" s="2"/>
      <c r="E97" s="17"/>
      <c r="F97" s="2"/>
    </row>
    <row r="98" spans="2:6" x14ac:dyDescent="0.2">
      <c r="B98" s="2"/>
      <c r="E98" s="17"/>
      <c r="F98" s="2"/>
    </row>
    <row r="99" spans="2:6" x14ac:dyDescent="0.2">
      <c r="B99" s="2"/>
      <c r="E99" s="17"/>
      <c r="F99" s="2"/>
    </row>
    <row r="100" spans="2:6" x14ac:dyDescent="0.2">
      <c r="B100" s="2"/>
      <c r="E100" s="17"/>
      <c r="F100" s="2"/>
    </row>
    <row r="101" spans="2:6" x14ac:dyDescent="0.2">
      <c r="B101" s="2"/>
      <c r="E101" s="17"/>
      <c r="F101" s="2"/>
    </row>
    <row r="102" spans="2:6" x14ac:dyDescent="0.2">
      <c r="B102" s="2"/>
      <c r="E102" s="17"/>
      <c r="F102" s="2"/>
    </row>
    <row r="103" spans="2:6" x14ac:dyDescent="0.2">
      <c r="B103" s="2"/>
      <c r="E103" s="17"/>
      <c r="F103" s="2"/>
    </row>
    <row r="104" spans="2:6" x14ac:dyDescent="0.2">
      <c r="B104" s="2"/>
      <c r="E104" s="17"/>
      <c r="F104" s="2"/>
    </row>
    <row r="105" spans="2:6" x14ac:dyDescent="0.2">
      <c r="B105" s="2"/>
      <c r="E105" s="17"/>
      <c r="F105" s="2"/>
    </row>
    <row r="106" spans="2:6" x14ac:dyDescent="0.2">
      <c r="B106" s="2"/>
      <c r="E106" s="17"/>
      <c r="F106" s="2"/>
    </row>
    <row r="107" spans="2:6" x14ac:dyDescent="0.2">
      <c r="B107" s="2"/>
      <c r="E107" s="17"/>
      <c r="F107" s="2"/>
    </row>
    <row r="108" spans="2:6" x14ac:dyDescent="0.2">
      <c r="B108" s="2"/>
      <c r="E108" s="17"/>
      <c r="F108" s="2"/>
    </row>
    <row r="109" spans="2:6" x14ac:dyDescent="0.2">
      <c r="B109" s="2"/>
      <c r="E109" s="17"/>
      <c r="F109" s="2"/>
    </row>
    <row r="110" spans="2:6" x14ac:dyDescent="0.2">
      <c r="B110" s="2"/>
      <c r="E110" s="17"/>
      <c r="F110" s="2"/>
    </row>
    <row r="111" spans="2:6" x14ac:dyDescent="0.2">
      <c r="B111" s="2"/>
      <c r="E111" s="17"/>
      <c r="F111" s="2"/>
    </row>
    <row r="112" spans="2:6" x14ac:dyDescent="0.2">
      <c r="B112" s="2"/>
      <c r="E112" s="17"/>
      <c r="F112" s="2"/>
    </row>
    <row r="113" spans="2:6" x14ac:dyDescent="0.2">
      <c r="B113" s="2"/>
      <c r="E113" s="17"/>
      <c r="F113" s="2"/>
    </row>
    <row r="114" spans="2:6" x14ac:dyDescent="0.2">
      <c r="B114" s="2"/>
      <c r="E114" s="17"/>
      <c r="F114" s="2"/>
    </row>
    <row r="115" spans="2:6" x14ac:dyDescent="0.2">
      <c r="B115" s="2"/>
      <c r="E115" s="17"/>
      <c r="F115" s="2"/>
    </row>
    <row r="116" spans="2:6" x14ac:dyDescent="0.2">
      <c r="B116" s="2"/>
      <c r="E116" s="17"/>
      <c r="F116" s="2"/>
    </row>
    <row r="117" spans="2:6" x14ac:dyDescent="0.2">
      <c r="B117" s="2"/>
      <c r="E117" s="17"/>
      <c r="F117" s="2"/>
    </row>
    <row r="118" spans="2:6" x14ac:dyDescent="0.2">
      <c r="B118" s="2"/>
      <c r="E118" s="17"/>
      <c r="F118" s="2"/>
    </row>
    <row r="119" spans="2:6" x14ac:dyDescent="0.2">
      <c r="B119" s="2"/>
      <c r="E119" s="17"/>
      <c r="F119" s="2"/>
    </row>
    <row r="120" spans="2:6" x14ac:dyDescent="0.2">
      <c r="B120" s="2"/>
      <c r="E120" s="17"/>
      <c r="F120" s="2"/>
    </row>
    <row r="121" spans="2:6" x14ac:dyDescent="0.2">
      <c r="B121" s="2"/>
      <c r="E121" s="17"/>
      <c r="F121" s="2"/>
    </row>
    <row r="122" spans="2:6" x14ac:dyDescent="0.2">
      <c r="B122" s="2"/>
      <c r="E122" s="17"/>
      <c r="F122" s="2"/>
    </row>
    <row r="123" spans="2:6" x14ac:dyDescent="0.2">
      <c r="B123" s="2"/>
      <c r="E123" s="17"/>
      <c r="F123" s="2"/>
    </row>
    <row r="124" spans="2:6" x14ac:dyDescent="0.2">
      <c r="B124" s="2"/>
      <c r="E124" s="17"/>
      <c r="F124" s="2"/>
    </row>
    <row r="125" spans="2:6" x14ac:dyDescent="0.2">
      <c r="B125" s="2"/>
      <c r="E125" s="17"/>
      <c r="F125" s="2"/>
    </row>
    <row r="126" spans="2:6" x14ac:dyDescent="0.2">
      <c r="B126" s="2"/>
      <c r="E126" s="17"/>
      <c r="F126" s="2"/>
    </row>
    <row r="127" spans="2:6" x14ac:dyDescent="0.2">
      <c r="B127" s="2"/>
      <c r="E127" s="17"/>
      <c r="F127" s="2"/>
    </row>
    <row r="128" spans="2:6" x14ac:dyDescent="0.2">
      <c r="B128" s="2"/>
      <c r="E128" s="17"/>
      <c r="F128" s="2"/>
    </row>
    <row r="129" spans="2:6" x14ac:dyDescent="0.2">
      <c r="B129" s="2"/>
      <c r="E129" s="17"/>
      <c r="F129" s="2"/>
    </row>
    <row r="130" spans="2:6" x14ac:dyDescent="0.2">
      <c r="B130" s="2"/>
      <c r="E130" s="17"/>
      <c r="F130" s="2"/>
    </row>
    <row r="131" spans="2:6" x14ac:dyDescent="0.2">
      <c r="B131" s="2"/>
      <c r="E131" s="17"/>
      <c r="F131" s="2"/>
    </row>
    <row r="132" spans="2:6" x14ac:dyDescent="0.2">
      <c r="B132" s="2"/>
      <c r="E132" s="17"/>
      <c r="F132" s="2"/>
    </row>
    <row r="133" spans="2:6" x14ac:dyDescent="0.2">
      <c r="B133" s="2"/>
      <c r="E133" s="17"/>
      <c r="F133" s="2"/>
    </row>
    <row r="134" spans="2:6" x14ac:dyDescent="0.2">
      <c r="B134" s="2"/>
      <c r="E134" s="17"/>
      <c r="F134" s="2"/>
    </row>
    <row r="135" spans="2:6" x14ac:dyDescent="0.2">
      <c r="B135" s="2"/>
      <c r="E135" s="17"/>
      <c r="F135" s="2"/>
    </row>
    <row r="136" spans="2:6" x14ac:dyDescent="0.2">
      <c r="B136" s="2"/>
      <c r="E136" s="17"/>
      <c r="F136" s="2"/>
    </row>
    <row r="137" spans="2:6" x14ac:dyDescent="0.2">
      <c r="B137" s="2"/>
      <c r="E137" s="17"/>
      <c r="F137" s="2"/>
    </row>
    <row r="138" spans="2:6" x14ac:dyDescent="0.2">
      <c r="B138" s="2"/>
      <c r="E138" s="17"/>
      <c r="F138" s="2"/>
    </row>
    <row r="139" spans="2:6" x14ac:dyDescent="0.2">
      <c r="B139" s="2"/>
      <c r="E139" s="17"/>
      <c r="F139" s="2"/>
    </row>
    <row r="140" spans="2:6" x14ac:dyDescent="0.2">
      <c r="B140" s="2"/>
      <c r="E140" s="17"/>
      <c r="F140" s="2"/>
    </row>
    <row r="141" spans="2:6" x14ac:dyDescent="0.2">
      <c r="B141" s="2"/>
      <c r="E141" s="17"/>
      <c r="F141" s="2"/>
    </row>
    <row r="142" spans="2:6" x14ac:dyDescent="0.2">
      <c r="B142" s="2"/>
      <c r="E142" s="17"/>
      <c r="F142" s="2"/>
    </row>
    <row r="143" spans="2:6" x14ac:dyDescent="0.2">
      <c r="B143" s="2"/>
      <c r="E143" s="17"/>
      <c r="F143" s="2"/>
    </row>
    <row r="144" spans="2:6" x14ac:dyDescent="0.2">
      <c r="B144" s="2"/>
      <c r="E144" s="17"/>
      <c r="F144" s="2"/>
    </row>
    <row r="145" spans="2:6" x14ac:dyDescent="0.2">
      <c r="B145" s="2"/>
      <c r="E145" s="17"/>
      <c r="F145" s="2"/>
    </row>
    <row r="146" spans="2:6" x14ac:dyDescent="0.2">
      <c r="B146" s="2"/>
      <c r="E146" s="17"/>
      <c r="F146" s="2"/>
    </row>
    <row r="147" spans="2:6" x14ac:dyDescent="0.2">
      <c r="B147" s="2"/>
      <c r="E147" s="17"/>
      <c r="F147" s="2"/>
    </row>
    <row r="148" spans="2:6" x14ac:dyDescent="0.2">
      <c r="B148" s="2"/>
      <c r="E148" s="17"/>
      <c r="F148" s="2"/>
    </row>
    <row r="149" spans="2:6" x14ac:dyDescent="0.2">
      <c r="B149" s="2"/>
      <c r="E149" s="17"/>
      <c r="F149" s="2"/>
    </row>
    <row r="150" spans="2:6" x14ac:dyDescent="0.2">
      <c r="B150" s="2"/>
      <c r="E150" s="17"/>
      <c r="F150" s="2"/>
    </row>
    <row r="151" spans="2:6" x14ac:dyDescent="0.2">
      <c r="B151" s="2"/>
      <c r="E151" s="17"/>
      <c r="F151" s="2"/>
    </row>
    <row r="152" spans="2:6" x14ac:dyDescent="0.2">
      <c r="B152" s="2"/>
      <c r="E152" s="17"/>
      <c r="F152" s="2"/>
    </row>
    <row r="153" spans="2:6" x14ac:dyDescent="0.2">
      <c r="B153" s="2"/>
      <c r="E153" s="17"/>
      <c r="F153" s="2"/>
    </row>
    <row r="154" spans="2:6" x14ac:dyDescent="0.2">
      <c r="B154" s="2"/>
      <c r="E154" s="17"/>
      <c r="F154" s="2"/>
    </row>
    <row r="155" spans="2:6" x14ac:dyDescent="0.2">
      <c r="B155" s="2"/>
      <c r="E155" s="17"/>
      <c r="F155" s="2"/>
    </row>
    <row r="156" spans="2:6" x14ac:dyDescent="0.2">
      <c r="B156" s="2"/>
      <c r="E156" s="17"/>
      <c r="F156" s="2"/>
    </row>
    <row r="157" spans="2:6" x14ac:dyDescent="0.2">
      <c r="B157" s="2"/>
      <c r="E157" s="17"/>
      <c r="F157" s="2"/>
    </row>
    <row r="158" spans="2:6" x14ac:dyDescent="0.2">
      <c r="B158" s="2"/>
      <c r="E158" s="17"/>
      <c r="F158" s="2"/>
    </row>
    <row r="159" spans="2:6" x14ac:dyDescent="0.2">
      <c r="B159" s="2"/>
      <c r="E159" s="17"/>
      <c r="F159" s="2"/>
    </row>
    <row r="160" spans="2:6" x14ac:dyDescent="0.2">
      <c r="B160" s="2"/>
      <c r="E160" s="17"/>
      <c r="F160" s="2"/>
    </row>
    <row r="161" spans="2:6" x14ac:dyDescent="0.2">
      <c r="B161" s="2"/>
      <c r="E161" s="17"/>
      <c r="F161" s="2"/>
    </row>
    <row r="162" spans="2:6" x14ac:dyDescent="0.2">
      <c r="B162" s="2"/>
      <c r="E162" s="17"/>
      <c r="F162" s="2"/>
    </row>
    <row r="163" spans="2:6" x14ac:dyDescent="0.2">
      <c r="B163" s="2"/>
      <c r="E163" s="17"/>
      <c r="F163" s="2"/>
    </row>
    <row r="164" spans="2:6" x14ac:dyDescent="0.2">
      <c r="B164" s="2"/>
      <c r="E164" s="17"/>
      <c r="F164" s="2"/>
    </row>
    <row r="165" spans="2:6" x14ac:dyDescent="0.2">
      <c r="B165" s="2"/>
      <c r="E165" s="17"/>
      <c r="F165" s="2"/>
    </row>
    <row r="166" spans="2:6" x14ac:dyDescent="0.2">
      <c r="B166" s="2"/>
      <c r="E166" s="17"/>
      <c r="F166" s="2"/>
    </row>
    <row r="167" spans="2:6" x14ac:dyDescent="0.2">
      <c r="B167" s="2"/>
      <c r="E167" s="17"/>
      <c r="F167" s="2"/>
    </row>
    <row r="168" spans="2:6" x14ac:dyDescent="0.2">
      <c r="B168" s="2"/>
      <c r="E168" s="17"/>
      <c r="F168" s="2"/>
    </row>
    <row r="169" spans="2:6" x14ac:dyDescent="0.2">
      <c r="B169" s="2"/>
      <c r="E169" s="17"/>
      <c r="F169" s="2"/>
    </row>
    <row r="170" spans="2:6" x14ac:dyDescent="0.2">
      <c r="B170" s="2"/>
      <c r="E170" s="17"/>
      <c r="F170" s="2"/>
    </row>
    <row r="171" spans="2:6" x14ac:dyDescent="0.2">
      <c r="B171" s="2"/>
      <c r="E171" s="17"/>
      <c r="F171" s="2"/>
    </row>
    <row r="172" spans="2:6" x14ac:dyDescent="0.2">
      <c r="B172" s="2"/>
      <c r="E172" s="17"/>
      <c r="F172" s="2"/>
    </row>
    <row r="173" spans="2:6" x14ac:dyDescent="0.2">
      <c r="B173" s="2"/>
      <c r="E173" s="17"/>
      <c r="F173" s="2"/>
    </row>
    <row r="174" spans="2:6" x14ac:dyDescent="0.2">
      <c r="B174" s="2"/>
      <c r="E174" s="17"/>
      <c r="F174" s="2"/>
    </row>
    <row r="175" spans="2:6" x14ac:dyDescent="0.2">
      <c r="B175" s="2"/>
      <c r="E175" s="17"/>
      <c r="F175" s="2"/>
    </row>
    <row r="176" spans="2:6" x14ac:dyDescent="0.2">
      <c r="B176" s="2"/>
      <c r="E176" s="17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</sheetData>
  <phoneticPr fontId="8" type="noConversion"/>
  <hyperlinks>
    <hyperlink ref="A3" r:id="rId1" xr:uid="{00000000-0004-0000-0100-000000000000}"/>
    <hyperlink ref="P11" r:id="rId2" display="http://www.konkoly.hu/cgi-bin/IBVS?4910" xr:uid="{00000000-0004-0000-0100-000001000000}"/>
    <hyperlink ref="P12" r:id="rId3" display="http://www.konkoly.hu/cgi-bin/IBVS?4910" xr:uid="{00000000-0004-0000-0100-000002000000}"/>
    <hyperlink ref="P13" r:id="rId4" display="http://www.konkoly.hu/cgi-bin/IBVS?4910" xr:uid="{00000000-0004-0000-0100-000003000000}"/>
    <hyperlink ref="P14" r:id="rId5" display="http://www.konkoly.hu/cgi-bin/IBVS?4910" xr:uid="{00000000-0004-0000-0100-000004000000}"/>
    <hyperlink ref="P15" r:id="rId6" display="http://www.konkoly.hu/cgi-bin/IBVS?4910" xr:uid="{00000000-0004-0000-0100-000005000000}"/>
    <hyperlink ref="P16" r:id="rId7" display="http://www.konkoly.hu/cgi-bin/IBVS?4910" xr:uid="{00000000-0004-0000-0100-000006000000}"/>
    <hyperlink ref="P17" r:id="rId8" display="http://www.konkoly.hu/cgi-bin/IBVS?5603" xr:uid="{00000000-0004-0000-0100-000007000000}"/>
    <hyperlink ref="P18" r:id="rId9" display="http://www.konkoly.hu/cgi-bin/IBVS?5736" xr:uid="{00000000-0004-0000-0100-000008000000}"/>
    <hyperlink ref="P19" r:id="rId10" display="http://www.konkoly.hu/cgi-bin/IBVS?5814" xr:uid="{00000000-0004-0000-0100-000009000000}"/>
    <hyperlink ref="P20" r:id="rId11" display="http://www.konkoly.hu/cgi-bin/IBVS?5871" xr:uid="{00000000-0004-0000-0100-00000A000000}"/>
    <hyperlink ref="P43" r:id="rId12" display="http://vsolj.cetus-net.org/vsoljno50.pdf" xr:uid="{00000000-0004-0000-0100-00000B000000}"/>
    <hyperlink ref="P21" r:id="rId13" display="http://www.konkoly.hu/cgi-bin/IBVS?5929" xr:uid="{00000000-0004-0000-0100-00000C000000}"/>
    <hyperlink ref="P22" r:id="rId14" display="http://www.konkoly.hu/cgi-bin/IBVS?5974" xr:uid="{00000000-0004-0000-0100-00000D000000}"/>
    <hyperlink ref="P23" r:id="rId15" display="http://www.konkoly.hu/cgi-bin/IBVS?5960" xr:uid="{00000000-0004-0000-0100-00000E000000}"/>
    <hyperlink ref="P44" r:id="rId16" display="http://www.bav-astro.de/sfs/BAVM_link.php?BAVMnr=225" xr:uid="{00000000-0004-0000-0100-00000F000000}"/>
    <hyperlink ref="P45" r:id="rId17" display="http://www.bav-astro.de/sfs/BAVM_link.php?BAVMnr=225" xr:uid="{00000000-0004-0000-0100-000010000000}"/>
    <hyperlink ref="P24" r:id="rId18" display="http://www.bav-astro.de/sfs/BAVM_link.php?BAVMnr=231" xr:uid="{00000000-0004-0000-0100-000011000000}"/>
    <hyperlink ref="P25" r:id="rId19" display="http://www.bav-astro.de/sfs/BAVM_link.php?BAVMnr=239" xr:uid="{00000000-0004-0000-0100-000012000000}"/>
    <hyperlink ref="P26" r:id="rId20" display="http://www.bav-astro.de/sfs/BAVM_link.php?BAVMnr=239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2024-02-27T00:14:11Z</dcterms:modified>
</cp:coreProperties>
</file>