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DE894CBE-550A-4502-8FD2-6C3EF97A0A7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C7" i="1" l="1"/>
  <c r="C8" i="1"/>
  <c r="G11" i="1"/>
  <c r="F11" i="1"/>
  <c r="E21" i="1"/>
  <c r="F21" i="1"/>
  <c r="E15" i="1"/>
  <c r="C17" i="1"/>
  <c r="Q21" i="1"/>
  <c r="R22" i="1"/>
  <c r="G21" i="1"/>
  <c r="H21" i="1"/>
  <c r="C11" i="1"/>
  <c r="C12" i="1" l="1"/>
  <c r="C16" i="1" l="1"/>
  <c r="D18" i="1" s="1"/>
  <c r="C15" i="1"/>
  <c r="O21" i="1"/>
  <c r="C18" i="1" l="1"/>
  <c r="E16" i="1"/>
  <c r="E17" i="1" s="1"/>
</calcChain>
</file>

<file path=xl/sharedStrings.xml><?xml version="1.0" encoding="utf-8"?>
<sst xmlns="http://schemas.openxmlformats.org/spreadsheetml/2006/main" count="44" uniqueCount="43">
  <si>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</si>
  <si>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</si>
  <si>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</si>
  <si>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</si>
  <si>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</si>
  <si>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</si>
  <si>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</si>
  <si>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</si>
  <si>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</si>
  <si>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</si>
  <si>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</si>
  <si>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</si>
  <si>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</si>
  <si>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</si>
  <si>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</si>
  <si>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</si>
  <si>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</si>
  <si>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</si>
  <si>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</si>
  <si>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</si>
  <si>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</si>
  <si>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</si>
  <si>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</si>
  <si>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</si>
  <si>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</si>
  <si>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</si>
  <si>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</si>
  <si>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</si>
  <si>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</si>
  <si>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</si>
  <si>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</si>
  <si>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</si>
  <si>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</si>
  <si>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</si>
  <si>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</si>
  <si>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</si>
  <si>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</si>
  <si>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EW</t>
  </si>
  <si>
    <t>Vir</t>
  </si>
  <si>
    <t>IBVS 5500 Eph.</t>
  </si>
  <si>
    <t>IBVS 5500</t>
  </si>
  <si>
    <t>V0546 Vir / GSC 0323-0830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</si>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</sst>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4" x14ac:knownFonts="1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6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>
      <alignment vertical="top"/>
    </xf>
    <xf numFmtId="3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2" fontId="1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2" fillId="0" borderId="1" applyNumberFormat="0" applyFont="0" applyFill="0" applyAlignment="0" applyProtection="0"/>
  </cellStyleXfs>
  <cellXfs count="29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22" fontId="6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6" fillId="0" borderId="0" xfId="0" applyFont="1" applyAlignment="1">
      <alignment horizontal="right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13" fillId="0" borderId="0" xfId="0" applyFont="1" applyAlignment="1">
      <alignment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V0546 Vir - O-C Diagr.</a:t>
            </a:r>
          </a:p>
        </c:rich>
      </c:tx>
      <c:layout>
        <c:manualLayout>
          <c:xMode val="edge"/>
          <c:yMode val="edge"/>
          <c:x val="0.34135338345864663"/>
          <c:y val="3.52941176470588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117667333506626"/>
          <c:w val="0.84661654135338349"/>
          <c:h val="0.6441185720912397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CE4-4ECF-9260-B7BE47075CD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CE4-4ECF-9260-B7BE47075CD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CE4-4ECF-9260-B7BE47075CD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CE4-4ECF-9260-B7BE47075CD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CE4-4ECF-9260-B7BE47075CD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CE4-4ECF-9260-B7BE47075CD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CE4-4ECF-9260-B7BE47075CD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CE4-4ECF-9260-B7BE47075C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9574136"/>
        <c:axId val="1"/>
      </c:scatterChart>
      <c:valAx>
        <c:axId val="73957413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1188821985486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35300293345684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957413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812030075187969"/>
          <c:y val="0.92353064690443099"/>
          <c:w val="0.63458646616541348"/>
          <c:h val="5.88235294117647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0</xdr:row>
      <xdr:rowOff>0</xdr:rowOff>
    </xdr:from>
    <xdr:to>
      <xdr:col>16</xdr:col>
      <xdr:colOff>152400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50A4BA1-D49D-4D22-97A7-B2B251AB74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5" sqref="E5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4.710937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3" customFormat="1" ht="20.25" x14ac:dyDescent="0.2">
      <c r="A1" s="28" t="s">
        <v>41</v>
      </c>
      <c r="D1" s="3" t="s">
        <v>38</v>
      </c>
    </row>
    <row r="2" spans="1:7" s="3" customFormat="1" ht="12.95" customHeight="1" x14ac:dyDescent="0.2">
      <c r="A2" s="3" t="s">
        <v>23</v>
      </c>
      <c r="B2" s="3" t="s">
        <v>37</v>
      </c>
      <c r="C2" s="4"/>
      <c r="D2" s="4"/>
    </row>
    <row r="3" spans="1:7" s="3" customFormat="1" ht="12.95" customHeight="1" thickBot="1" x14ac:dyDescent="0.25"/>
    <row r="4" spans="1:7" s="3" customFormat="1" ht="12.95" customHeight="1" thickBot="1" x14ac:dyDescent="0.25">
      <c r="A4" s="5" t="s">
        <v>39</v>
      </c>
      <c r="C4" s="6">
        <v>52767.3482</v>
      </c>
      <c r="D4" s="7">
        <v>0.56716999999999995</v>
      </c>
    </row>
    <row r="5" spans="1:7" s="3" customFormat="1" ht="12.95" customHeight="1" x14ac:dyDescent="0.2"/>
    <row r="6" spans="1:7" s="3" customFormat="1" ht="12.95" customHeight="1" x14ac:dyDescent="0.2">
      <c r="A6" s="8" t="s">
        <v>0</v>
      </c>
    </row>
    <row r="7" spans="1:7" s="3" customFormat="1" ht="12.95" customHeight="1" x14ac:dyDescent="0.2">
      <c r="A7" s="3" t="s">
        <v>1</v>
      </c>
      <c r="C7" s="3">
        <f>+C4</f>
        <v>52767.3482</v>
      </c>
    </row>
    <row r="8" spans="1:7" s="3" customFormat="1" ht="12.95" customHeight="1" x14ac:dyDescent="0.2">
      <c r="A8" s="3" t="s">
        <v>2</v>
      </c>
      <c r="C8" s="3">
        <f>+D4</f>
        <v>0.56716999999999995</v>
      </c>
    </row>
    <row r="9" spans="1:7" s="3" customFormat="1" ht="12.95" customHeight="1" x14ac:dyDescent="0.2">
      <c r="A9" s="5" t="s">
        <v>30</v>
      </c>
      <c r="C9" s="9">
        <v>-9.5</v>
      </c>
      <c r="D9" s="3" t="s">
        <v>31</v>
      </c>
    </row>
    <row r="10" spans="1:7" s="3" customFormat="1" ht="12.95" customHeight="1" thickBot="1" x14ac:dyDescent="0.25">
      <c r="C10" s="10" t="s">
        <v>19</v>
      </c>
      <c r="D10" s="10" t="s">
        <v>20</v>
      </c>
    </row>
    <row r="11" spans="1:7" s="3" customFormat="1" ht="12.95" customHeight="1" x14ac:dyDescent="0.2">
      <c r="A11" s="3" t="s">
        <v>14</v>
      </c>
      <c r="C11" s="11" t="e">
        <f ca="1">INTERCEPT(INDIRECT($G$11):G992,INDIRECT($F$11):F992)</f>
        <v>#DIV/0!</v>
      </c>
      <c r="D11" s="4"/>
      <c r="F11" s="12" t="str">
        <f>"F"&amp;E19</f>
        <v>F21</v>
      </c>
      <c r="G11" s="11" t="str">
        <f>"G"&amp;E19</f>
        <v>G21</v>
      </c>
    </row>
    <row r="12" spans="1:7" s="3" customFormat="1" ht="12.95" customHeight="1" x14ac:dyDescent="0.2">
      <c r="A12" s="3" t="s">
        <v>15</v>
      </c>
      <c r="C12" s="11" t="e">
        <f ca="1">SLOPE(INDIRECT($G$11):G992,INDIRECT($F$11):F992)</f>
        <v>#DIV/0!</v>
      </c>
      <c r="D12" s="4"/>
    </row>
    <row r="13" spans="1:7" s="3" customFormat="1" ht="12.95" customHeight="1" x14ac:dyDescent="0.2">
      <c r="A13" s="3" t="s">
        <v>18</v>
      </c>
      <c r="C13" s="4" t="s">
        <v>12</v>
      </c>
      <c r="D13" s="4"/>
    </row>
    <row r="14" spans="1:7" s="3" customFormat="1" ht="12.95" customHeight="1" x14ac:dyDescent="0.2"/>
    <row r="15" spans="1:7" s="3" customFormat="1" ht="12.95" customHeight="1" x14ac:dyDescent="0.2">
      <c r="A15" s="13" t="s">
        <v>16</v>
      </c>
      <c r="C15" s="14" t="e">
        <f ca="1">(C7+C11)+(C8+C12)*INT(MAX(F21:F3533))</f>
        <v>#DIV/0!</v>
      </c>
      <c r="D15" s="15" t="s">
        <v>32</v>
      </c>
      <c r="E15" s="16">
        <f ca="1">TODAY()+15018.5-B9/24</f>
        <v>60378.5</v>
      </c>
    </row>
    <row r="16" spans="1:7" s="3" customFormat="1" ht="12.95" customHeight="1" x14ac:dyDescent="0.2">
      <c r="A16" s="8" t="s">
        <v>3</v>
      </c>
      <c r="C16" s="17" t="e">
        <f ca="1">+C8+C12</f>
        <v>#DIV/0!</v>
      </c>
      <c r="D16" s="15" t="s">
        <v>33</v>
      </c>
      <c r="E16" s="16" t="e">
        <f ca="1">ROUND(2*(E15-C15)/C16,0)/2+1</f>
        <v>#DIV/0!</v>
      </c>
    </row>
    <row r="17" spans="1:18" s="3" customFormat="1" ht="12.95" customHeight="1" thickBot="1" x14ac:dyDescent="0.25">
      <c r="A17" s="15" t="s">
        <v>29</v>
      </c>
      <c r="C17" s="3">
        <f>COUNT(C21:C2191)</f>
        <v>1</v>
      </c>
      <c r="D17" s="15" t="s">
        <v>34</v>
      </c>
      <c r="E17" s="18" t="e">
        <f ca="1">+C15+C16*E16-15018.5-C9/24</f>
        <v>#DIV/0!</v>
      </c>
    </row>
    <row r="18" spans="1:18" s="3" customFormat="1" ht="12.95" customHeight="1" thickTop="1" thickBot="1" x14ac:dyDescent="0.25">
      <c r="A18" s="8" t="s">
        <v>4</v>
      </c>
      <c r="C18" s="19" t="e">
        <f ca="1">+C15</f>
        <v>#DIV/0!</v>
      </c>
      <c r="D18" s="20" t="e">
        <f ca="1">+C16</f>
        <v>#DIV/0!</v>
      </c>
      <c r="E18" s="21" t="s">
        <v>35</v>
      </c>
    </row>
    <row r="19" spans="1:18" s="3" customFormat="1" ht="12.95" customHeight="1" thickTop="1" x14ac:dyDescent="0.2">
      <c r="A19" s="22" t="s">
        <v>36</v>
      </c>
      <c r="E19" s="23">
        <v>21</v>
      </c>
    </row>
    <row r="20" spans="1:18" s="3" customFormat="1" ht="12.95" customHeight="1" thickBot="1" x14ac:dyDescent="0.25">
      <c r="A20" s="10" t="s">
        <v>5</v>
      </c>
      <c r="B20" s="10" t="s">
        <v>6</v>
      </c>
      <c r="C20" s="10" t="s">
        <v>7</v>
      </c>
      <c r="D20" s="10" t="s">
        <v>11</v>
      </c>
      <c r="E20" s="10" t="s">
        <v>8</v>
      </c>
      <c r="F20" s="10" t="s">
        <v>9</v>
      </c>
      <c r="G20" s="10" t="s">
        <v>10</v>
      </c>
      <c r="H20" s="24" t="s">
        <v>28</v>
      </c>
      <c r="I20" s="24" t="s">
        <v>42</v>
      </c>
      <c r="J20" s="24" t="s">
        <v>17</v>
      </c>
      <c r="K20" s="24" t="s">
        <v>24</v>
      </c>
      <c r="L20" s="24" t="s">
        <v>25</v>
      </c>
      <c r="M20" s="24" t="s">
        <v>26</v>
      </c>
      <c r="N20" s="24" t="s">
        <v>27</v>
      </c>
      <c r="O20" s="24" t="s">
        <v>22</v>
      </c>
      <c r="P20" s="25" t="s">
        <v>21</v>
      </c>
      <c r="Q20" s="10" t="s">
        <v>13</v>
      </c>
    </row>
    <row r="21" spans="1:18" s="3" customFormat="1" ht="12.95" customHeight="1" x14ac:dyDescent="0.2">
      <c r="A21" s="3" t="s">
        <v>40</v>
      </c>
      <c r="C21" s="26">
        <v>52767.3482</v>
      </c>
      <c r="D21" s="26" t="s">
        <v>12</v>
      </c>
      <c r="E21" s="3">
        <f>+(C21-C$7)/C$8</f>
        <v>0</v>
      </c>
      <c r="F21" s="3">
        <f>ROUND(2*E21,0)/2</f>
        <v>0</v>
      </c>
      <c r="G21" s="3">
        <f>+C21-(C$7+F21*C$8)</f>
        <v>0</v>
      </c>
      <c r="H21" s="3">
        <f>+G21</f>
        <v>0</v>
      </c>
      <c r="O21" s="3" t="e">
        <f ca="1">+C$11+C$12*$F21</f>
        <v>#DIV/0!</v>
      </c>
      <c r="Q21" s="27">
        <f>+C21-15018.5</f>
        <v>37748.8482</v>
      </c>
    </row>
    <row r="22" spans="1:18" s="3" customFormat="1" ht="12.95" customHeight="1" x14ac:dyDescent="0.2">
      <c r="C22" s="26"/>
      <c r="D22" s="26"/>
      <c r="Q22" s="27"/>
      <c r="R22" s="3" t="str">
        <f>IF(ABS(C22-C21)&lt;0.00001,1,"")</f>
        <v/>
      </c>
    </row>
    <row r="23" spans="1:18" s="3" customFormat="1" ht="12.95" customHeight="1" x14ac:dyDescent="0.2">
      <c r="C23" s="26"/>
      <c r="D23" s="26"/>
      <c r="Q23" s="27"/>
    </row>
    <row r="24" spans="1:18" s="3" customFormat="1" ht="12.95" customHeight="1" x14ac:dyDescent="0.2">
      <c r="C24" s="26"/>
      <c r="D24" s="26"/>
      <c r="Q24" s="27"/>
    </row>
    <row r="25" spans="1:18" s="3" customFormat="1" ht="12.95" customHeight="1" x14ac:dyDescent="0.2">
      <c r="C25" s="26"/>
      <c r="D25" s="26"/>
      <c r="Q25" s="27"/>
    </row>
    <row r="26" spans="1:18" x14ac:dyDescent="0.2">
      <c r="C26" s="2"/>
      <c r="D26" s="2"/>
      <c r="Q26" s="1"/>
    </row>
    <row r="27" spans="1:18" x14ac:dyDescent="0.2">
      <c r="C27" s="2"/>
      <c r="D27" s="2"/>
      <c r="Q27" s="1"/>
    </row>
    <row r="28" spans="1:18" x14ac:dyDescent="0.2">
      <c r="C28" s="2"/>
      <c r="D28" s="2"/>
      <c r="Q28" s="1"/>
    </row>
    <row r="29" spans="1:18" x14ac:dyDescent="0.2">
      <c r="C29" s="2"/>
      <c r="D29" s="2"/>
      <c r="Q29" s="1"/>
    </row>
    <row r="30" spans="1:18" x14ac:dyDescent="0.2">
      <c r="C30" s="2"/>
      <c r="D30" s="2"/>
      <c r="Q30" s="1"/>
    </row>
    <row r="31" spans="1:18" x14ac:dyDescent="0.2">
      <c r="C31" s="2"/>
      <c r="D31" s="2"/>
      <c r="Q31" s="1"/>
    </row>
    <row r="32" spans="1:18" x14ac:dyDescent="0.2">
      <c r="C32" s="2"/>
      <c r="D32" s="2"/>
      <c r="Q32" s="1"/>
    </row>
    <row r="33" spans="3:17" x14ac:dyDescent="0.2">
      <c r="C33" s="2"/>
      <c r="D33" s="2"/>
      <c r="Q33" s="1"/>
    </row>
    <row r="34" spans="3:17" x14ac:dyDescent="0.2">
      <c r="C34" s="2"/>
      <c r="D34" s="2"/>
    </row>
    <row r="35" spans="3:17" x14ac:dyDescent="0.2">
      <c r="C35" s="2"/>
      <c r="D35" s="2"/>
    </row>
    <row r="36" spans="3:17" x14ac:dyDescent="0.2">
      <c r="C36" s="2"/>
      <c r="D36" s="2"/>
    </row>
    <row r="37" spans="3:17" x14ac:dyDescent="0.2">
      <c r="C37" s="2"/>
      <c r="D37" s="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5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2024-03-09T06:30:05Z</dcterms:modified>
</cp:coreProperties>
</file>