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B82B8FDA-7B45-48F1-8FAC-F6FE7BD631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49" i="1" l="1"/>
  <c r="F49" i="1" s="1"/>
  <c r="G49" i="1" s="1"/>
  <c r="I49" i="1" s="1"/>
  <c r="Q49" i="1"/>
  <c r="C17" i="1"/>
  <c r="F14" i="1"/>
  <c r="E62" i="1"/>
  <c r="F62" i="1" s="1"/>
  <c r="G62" i="1" s="1"/>
  <c r="K62" i="1" s="1"/>
  <c r="Q62" i="1"/>
  <c r="E63" i="1"/>
  <c r="F63" i="1"/>
  <c r="G63" i="1" s="1"/>
  <c r="K63" i="1" s="1"/>
  <c r="Q63" i="1"/>
  <c r="D9" i="1"/>
  <c r="C9" i="1"/>
  <c r="Q6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50" i="1"/>
  <c r="Q51" i="1"/>
  <c r="Q52" i="1"/>
  <c r="Q56" i="1"/>
  <c r="Q57" i="1"/>
  <c r="Q60" i="1"/>
  <c r="G48" i="2"/>
  <c r="C48" i="2"/>
  <c r="G47" i="2"/>
  <c r="C47" i="2"/>
  <c r="E47" i="2"/>
  <c r="G13" i="2"/>
  <c r="C13" i="2"/>
  <c r="G46" i="2"/>
  <c r="C46" i="2"/>
  <c r="G45" i="2"/>
  <c r="C45" i="2"/>
  <c r="G12" i="2"/>
  <c r="C12" i="2"/>
  <c r="G11" i="2"/>
  <c r="C11" i="2"/>
  <c r="G44" i="2"/>
  <c r="C44" i="2"/>
  <c r="G43" i="2"/>
  <c r="C43" i="2"/>
  <c r="G42" i="2"/>
  <c r="C42" i="2"/>
  <c r="G41" i="2"/>
  <c r="C41" i="2"/>
  <c r="G40" i="2"/>
  <c r="C40" i="2"/>
  <c r="G39" i="2"/>
  <c r="C39" i="2"/>
  <c r="G38" i="2"/>
  <c r="C38" i="2"/>
  <c r="G37" i="2"/>
  <c r="C37" i="2"/>
  <c r="G36" i="2"/>
  <c r="C36" i="2"/>
  <c r="G35" i="2"/>
  <c r="C35" i="2"/>
  <c r="G34" i="2"/>
  <c r="C34" i="2"/>
  <c r="G33" i="2"/>
  <c r="C33" i="2"/>
  <c r="G32" i="2"/>
  <c r="C32" i="2"/>
  <c r="G31" i="2"/>
  <c r="C31" i="2"/>
  <c r="G30" i="2"/>
  <c r="C30" i="2"/>
  <c r="G29" i="2"/>
  <c r="C29" i="2"/>
  <c r="G28" i="2"/>
  <c r="C28" i="2"/>
  <c r="G27" i="2"/>
  <c r="C2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G15" i="2"/>
  <c r="C15" i="2"/>
  <c r="G14" i="2"/>
  <c r="C14" i="2"/>
  <c r="H48" i="2"/>
  <c r="D48" i="2"/>
  <c r="B48" i="2"/>
  <c r="A48" i="2"/>
  <c r="H47" i="2"/>
  <c r="B47" i="2"/>
  <c r="D47" i="2"/>
  <c r="A47" i="2"/>
  <c r="H13" i="2"/>
  <c r="D13" i="2"/>
  <c r="B13" i="2"/>
  <c r="A13" i="2"/>
  <c r="H46" i="2"/>
  <c r="B46" i="2"/>
  <c r="D46" i="2"/>
  <c r="A46" i="2"/>
  <c r="H45" i="2"/>
  <c r="D45" i="2"/>
  <c r="B45" i="2"/>
  <c r="A45" i="2"/>
  <c r="H12" i="2"/>
  <c r="B12" i="2"/>
  <c r="D12" i="2"/>
  <c r="A12" i="2"/>
  <c r="H11" i="2"/>
  <c r="D11" i="2"/>
  <c r="B11" i="2"/>
  <c r="A11" i="2"/>
  <c r="H44" i="2"/>
  <c r="B44" i="2"/>
  <c r="D44" i="2"/>
  <c r="A44" i="2"/>
  <c r="H43" i="2"/>
  <c r="D43" i="2"/>
  <c r="B43" i="2"/>
  <c r="A43" i="2"/>
  <c r="H42" i="2"/>
  <c r="B42" i="2"/>
  <c r="D42" i="2"/>
  <c r="A42" i="2"/>
  <c r="H41" i="2"/>
  <c r="D41" i="2"/>
  <c r="B41" i="2"/>
  <c r="A41" i="2"/>
  <c r="H40" i="2"/>
  <c r="B40" i="2"/>
  <c r="D40" i="2"/>
  <c r="A40" i="2"/>
  <c r="H39" i="2"/>
  <c r="D39" i="2"/>
  <c r="B39" i="2"/>
  <c r="A39" i="2"/>
  <c r="H38" i="2"/>
  <c r="B38" i="2"/>
  <c r="D38" i="2"/>
  <c r="A38" i="2"/>
  <c r="H37" i="2"/>
  <c r="D37" i="2"/>
  <c r="B37" i="2"/>
  <c r="A37" i="2"/>
  <c r="H36" i="2"/>
  <c r="B36" i="2"/>
  <c r="D36" i="2"/>
  <c r="A36" i="2"/>
  <c r="H35" i="2"/>
  <c r="D35" i="2"/>
  <c r="B35" i="2"/>
  <c r="A35" i="2"/>
  <c r="H34" i="2"/>
  <c r="B34" i="2"/>
  <c r="D34" i="2"/>
  <c r="A34" i="2"/>
  <c r="H33" i="2"/>
  <c r="D33" i="2"/>
  <c r="B33" i="2"/>
  <c r="A33" i="2"/>
  <c r="H32" i="2"/>
  <c r="B32" i="2"/>
  <c r="D32" i="2"/>
  <c r="A32" i="2"/>
  <c r="H31" i="2"/>
  <c r="D31" i="2"/>
  <c r="B31" i="2"/>
  <c r="A31" i="2"/>
  <c r="H30" i="2"/>
  <c r="B30" i="2"/>
  <c r="D30" i="2"/>
  <c r="A30" i="2"/>
  <c r="H29" i="2"/>
  <c r="D29" i="2"/>
  <c r="B29" i="2"/>
  <c r="A29" i="2"/>
  <c r="H28" i="2"/>
  <c r="B28" i="2"/>
  <c r="D28" i="2"/>
  <c r="A28" i="2"/>
  <c r="H27" i="2"/>
  <c r="D27" i="2"/>
  <c r="B27" i="2"/>
  <c r="A27" i="2"/>
  <c r="H26" i="2"/>
  <c r="B26" i="2"/>
  <c r="D26" i="2"/>
  <c r="A26" i="2"/>
  <c r="H25" i="2"/>
  <c r="D25" i="2"/>
  <c r="B25" i="2"/>
  <c r="A25" i="2"/>
  <c r="H24" i="2"/>
  <c r="B24" i="2"/>
  <c r="D24" i="2"/>
  <c r="A24" i="2"/>
  <c r="H23" i="2"/>
  <c r="D23" i="2"/>
  <c r="B23" i="2"/>
  <c r="A23" i="2"/>
  <c r="H22" i="2"/>
  <c r="B22" i="2"/>
  <c r="D22" i="2"/>
  <c r="A22" i="2"/>
  <c r="H21" i="2"/>
  <c r="D21" i="2"/>
  <c r="B21" i="2"/>
  <c r="A21" i="2"/>
  <c r="H20" i="2"/>
  <c r="B20" i="2"/>
  <c r="D20" i="2"/>
  <c r="A20" i="2"/>
  <c r="H19" i="2"/>
  <c r="D19" i="2"/>
  <c r="B19" i="2"/>
  <c r="A19" i="2"/>
  <c r="H18" i="2"/>
  <c r="B18" i="2"/>
  <c r="D18" i="2"/>
  <c r="A18" i="2"/>
  <c r="H17" i="2"/>
  <c r="D17" i="2"/>
  <c r="B17" i="2"/>
  <c r="A17" i="2"/>
  <c r="H16" i="2"/>
  <c r="B16" i="2"/>
  <c r="D16" i="2"/>
  <c r="A16" i="2"/>
  <c r="H15" i="2"/>
  <c r="D15" i="2"/>
  <c r="B15" i="2"/>
  <c r="A15" i="2"/>
  <c r="H14" i="2"/>
  <c r="B14" i="2"/>
  <c r="D14" i="2"/>
  <c r="A14" i="2"/>
  <c r="Q59" i="1"/>
  <c r="Q58" i="1"/>
  <c r="Q54" i="1"/>
  <c r="Q55" i="1"/>
  <c r="Q53" i="1"/>
  <c r="E15" i="2"/>
  <c r="E33" i="2"/>
  <c r="E56" i="1"/>
  <c r="F56" i="1" s="1"/>
  <c r="G56" i="1" s="1"/>
  <c r="K56" i="1" s="1"/>
  <c r="E26" i="1"/>
  <c r="F26" i="1" s="1"/>
  <c r="G26" i="1" s="1"/>
  <c r="H26" i="1" s="1"/>
  <c r="E34" i="1"/>
  <c r="E42" i="1"/>
  <c r="F42" i="1" s="1"/>
  <c r="G42" i="1" s="1"/>
  <c r="H42" i="1" s="1"/>
  <c r="E51" i="1"/>
  <c r="E59" i="1"/>
  <c r="F59" i="1"/>
  <c r="G59" i="1" s="1"/>
  <c r="K59" i="1" s="1"/>
  <c r="E29" i="1"/>
  <c r="E22" i="2" s="1"/>
  <c r="E37" i="1"/>
  <c r="E30" i="2" s="1"/>
  <c r="E45" i="1"/>
  <c r="F45" i="1" s="1"/>
  <c r="G45" i="1" s="1"/>
  <c r="H45" i="1" s="1"/>
  <c r="E53" i="1"/>
  <c r="F53" i="1" s="1"/>
  <c r="G53" i="1" s="1"/>
  <c r="H53" i="1" s="1"/>
  <c r="E54" i="1"/>
  <c r="E11" i="2" s="1"/>
  <c r="E24" i="1"/>
  <c r="F24" i="1"/>
  <c r="G24" i="1"/>
  <c r="H24" i="1" s="1"/>
  <c r="E32" i="1"/>
  <c r="E25" i="2" s="1"/>
  <c r="E48" i="1"/>
  <c r="E41" i="2" s="1"/>
  <c r="E50" i="1"/>
  <c r="E42" i="2" s="1"/>
  <c r="E40" i="1"/>
  <c r="F40" i="1" s="1"/>
  <c r="G40" i="1" s="1"/>
  <c r="H40" i="1" s="1"/>
  <c r="E61" i="1"/>
  <c r="F61" i="1" s="1"/>
  <c r="G61" i="1" s="1"/>
  <c r="K61" i="1" s="1"/>
  <c r="E57" i="1"/>
  <c r="F57" i="1" s="1"/>
  <c r="G57" i="1" s="1"/>
  <c r="K57" i="1" s="1"/>
  <c r="E22" i="1"/>
  <c r="F22" i="1" s="1"/>
  <c r="G22" i="1" s="1"/>
  <c r="H22" i="1" s="1"/>
  <c r="E27" i="1"/>
  <c r="F27" i="1" s="1"/>
  <c r="G27" i="1" s="1"/>
  <c r="H27" i="1" s="1"/>
  <c r="E35" i="1"/>
  <c r="F35" i="1" s="1"/>
  <c r="G35" i="1" s="1"/>
  <c r="H35" i="1" s="1"/>
  <c r="E43" i="1"/>
  <c r="F43" i="1" s="1"/>
  <c r="G43" i="1" s="1"/>
  <c r="H43" i="1" s="1"/>
  <c r="E52" i="1"/>
  <c r="F52" i="1" s="1"/>
  <c r="G52" i="1" s="1"/>
  <c r="H52" i="1" s="1"/>
  <c r="E60" i="1"/>
  <c r="E55" i="1"/>
  <c r="E12" i="2" s="1"/>
  <c r="E58" i="1"/>
  <c r="F58" i="1" s="1"/>
  <c r="G58" i="1" s="1"/>
  <c r="J58" i="1" s="1"/>
  <c r="E28" i="1"/>
  <c r="E21" i="2" s="1"/>
  <c r="E36" i="1"/>
  <c r="E29" i="2" s="1"/>
  <c r="E44" i="1"/>
  <c r="E37" i="2" s="1"/>
  <c r="E21" i="1"/>
  <c r="E14" i="2" s="1"/>
  <c r="E30" i="1"/>
  <c r="F30" i="1" s="1"/>
  <c r="G30" i="1" s="1"/>
  <c r="H30" i="1" s="1"/>
  <c r="E23" i="1"/>
  <c r="F23" i="1" s="1"/>
  <c r="G23" i="1" s="1"/>
  <c r="H23" i="1" s="1"/>
  <c r="E31" i="1"/>
  <c r="F31" i="1" s="1"/>
  <c r="G31" i="1" s="1"/>
  <c r="H31" i="1" s="1"/>
  <c r="E39" i="1"/>
  <c r="E32" i="2" s="1"/>
  <c r="E47" i="1"/>
  <c r="E40" i="2" s="1"/>
  <c r="E38" i="1"/>
  <c r="F38" i="1" s="1"/>
  <c r="G38" i="1" s="1"/>
  <c r="H38" i="1" s="1"/>
  <c r="E46" i="1"/>
  <c r="F46" i="1" s="1"/>
  <c r="G46" i="1" s="1"/>
  <c r="H46" i="1" s="1"/>
  <c r="E25" i="1"/>
  <c r="F25" i="1" s="1"/>
  <c r="G25" i="1" s="1"/>
  <c r="H25" i="1" s="1"/>
  <c r="E33" i="1"/>
  <c r="F33" i="1" s="1"/>
  <c r="G33" i="1" s="1"/>
  <c r="H33" i="1" s="1"/>
  <c r="E41" i="1"/>
  <c r="E34" i="2" s="1"/>
  <c r="E46" i="2"/>
  <c r="F34" i="1"/>
  <c r="G34" i="1" s="1"/>
  <c r="H34" i="1" s="1"/>
  <c r="E27" i="2"/>
  <c r="E16" i="2"/>
  <c r="F55" i="1"/>
  <c r="G55" i="1" s="1"/>
  <c r="K55" i="1" s="1"/>
  <c r="E19" i="2"/>
  <c r="E17" i="2"/>
  <c r="E45" i="2"/>
  <c r="F60" i="1"/>
  <c r="G60" i="1" s="1"/>
  <c r="K60" i="1" s="1"/>
  <c r="E48" i="2"/>
  <c r="F47" i="1"/>
  <c r="G47" i="1" s="1"/>
  <c r="H47" i="1" s="1"/>
  <c r="F51" i="1"/>
  <c r="G51" i="1" s="1"/>
  <c r="H51" i="1" s="1"/>
  <c r="E43" i="2"/>
  <c r="E24" i="2"/>
  <c r="E44" i="2" l="1"/>
  <c r="E38" i="2"/>
  <c r="E23" i="2"/>
  <c r="F28" i="1"/>
  <c r="G28" i="1" s="1"/>
  <c r="H28" i="1" s="1"/>
  <c r="E39" i="2"/>
  <c r="F36" i="1"/>
  <c r="G36" i="1" s="1"/>
  <c r="H36" i="1" s="1"/>
  <c r="F44" i="1"/>
  <c r="G44" i="1" s="1"/>
  <c r="H44" i="1" s="1"/>
  <c r="F21" i="1"/>
  <c r="G21" i="1" s="1"/>
  <c r="H21" i="1" s="1"/>
  <c r="F50" i="1"/>
  <c r="G50" i="1" s="1"/>
  <c r="H50" i="1" s="1"/>
  <c r="E28" i="2"/>
  <c r="F54" i="1"/>
  <c r="G54" i="1" s="1"/>
  <c r="E35" i="2"/>
  <c r="F39" i="1"/>
  <c r="G39" i="1" s="1"/>
  <c r="H39" i="1" s="1"/>
  <c r="E26" i="2"/>
  <c r="F32" i="1"/>
  <c r="G32" i="1" s="1"/>
  <c r="H32" i="1" s="1"/>
  <c r="E13" i="2"/>
  <c r="E31" i="2"/>
  <c r="E20" i="2"/>
  <c r="F37" i="1"/>
  <c r="G37" i="1" s="1"/>
  <c r="H37" i="1" s="1"/>
  <c r="E36" i="2"/>
  <c r="F48" i="1"/>
  <c r="G48" i="1" s="1"/>
  <c r="H48" i="1" s="1"/>
  <c r="E18" i="2"/>
  <c r="F29" i="1"/>
  <c r="G29" i="1" s="1"/>
  <c r="H29" i="1" s="1"/>
  <c r="F41" i="1"/>
  <c r="G41" i="1" s="1"/>
  <c r="H41" i="1" s="1"/>
  <c r="F15" i="1"/>
  <c r="C12" i="1"/>
  <c r="C11" i="1"/>
  <c r="O49" i="1" l="1"/>
  <c r="O57" i="1"/>
  <c r="O30" i="1"/>
  <c r="O60" i="1"/>
  <c r="O58" i="1"/>
  <c r="O21" i="1"/>
  <c r="O35" i="1"/>
  <c r="O51" i="1"/>
  <c r="O25" i="1"/>
  <c r="O29" i="1"/>
  <c r="O50" i="1"/>
  <c r="O27" i="1"/>
  <c r="O62" i="1"/>
  <c r="O38" i="1"/>
  <c r="O55" i="1"/>
  <c r="O53" i="1"/>
  <c r="O54" i="1"/>
  <c r="O40" i="1"/>
  <c r="O48" i="1"/>
  <c r="O24" i="1"/>
  <c r="O26" i="1"/>
  <c r="O52" i="1"/>
  <c r="O44" i="1"/>
  <c r="O47" i="1"/>
  <c r="O43" i="1"/>
  <c r="O33" i="1"/>
  <c r="O22" i="1"/>
  <c r="O28" i="1"/>
  <c r="O63" i="1"/>
  <c r="O42" i="1"/>
  <c r="O23" i="1"/>
  <c r="O31" i="1"/>
  <c r="O45" i="1"/>
  <c r="O32" i="1"/>
  <c r="O46" i="1"/>
  <c r="O37" i="1"/>
  <c r="O34" i="1"/>
  <c r="O59" i="1"/>
  <c r="O36" i="1"/>
  <c r="O39" i="1"/>
  <c r="O56" i="1"/>
  <c r="O61" i="1"/>
  <c r="C16" i="1"/>
  <c r="D18" i="1" s="1"/>
  <c r="K54" i="1"/>
  <c r="C15" i="1"/>
  <c r="F16" i="1" s="1"/>
  <c r="F18" i="1" s="1"/>
  <c r="O41" i="1"/>
  <c r="C18" i="1" l="1"/>
  <c r="F17" i="1"/>
</calcChain>
</file>

<file path=xl/sharedStrings.xml><?xml version="1.0" encoding="utf-8"?>
<sst xmlns="http://schemas.openxmlformats.org/spreadsheetml/2006/main" count="424" uniqueCount="206">
  <si>
    <t>IBVS 6244</t>
  </si>
  <si>
    <t>AZ Vul / GSC 2161-1174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</si>
  <si>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</si>
  <si>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</si>
  <si>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</si>
  <si>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</si>
  <si>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</si>
  <si>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</si>
  <si>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</si>
  <si>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</si>
  <si>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</si>
  <si>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</si>
  <si>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</si>
  <si>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</si>
  <si>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</si>
  <si>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</si>
  <si>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</si>
  <si>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</si>
  <si>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</si>
  <si>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</si>
  <si>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</si>
  <si>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</si>
  <si>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</si>
  <si>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</si>
  <si>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</si>
  <si>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</si>
  <si>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</si>
  <si>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</si>
  <si>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</si>
  <si>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</si>
  <si>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</si>
  <si>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</si>
  <si>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</si>
  <si>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</si>
  <si>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I</t>
  </si>
  <si>
    <t>Kreiner</t>
  </si>
  <si>
    <t>Kreiner Eph.</t>
  </si>
  <si>
    <t>EA</t>
  </si>
  <si>
    <t>IBVS 5731</t>
  </si>
  <si>
    <t>IBVS 5802</t>
  </si>
  <si>
    <t>Add cycle</t>
  </si>
  <si>
    <t>Old Cycle</t>
  </si>
  <si>
    <t>IBVS 6010</t>
  </si>
  <si>
    <t>OEJV 0137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</si>
  <si>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</si>
  <si>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</si>
  <si>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</si>
  <si>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</si>
  <si>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</si>
  <si>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</si>
  <si>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</si>
  <si>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</si>
  <si>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</si>
  <si>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</si>
  <si>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</si>
  <si>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2414602.17 </t>
  </si>
  <si>
    <t> 08.11.1898 16:04 </t>
  </si>
  <si>
    <t> -0.05 </t>
  </si>
  <si>
    <t>P </t>
  </si>
  <si>
    <t> P.P.Parenago </t>
  </si>
  <si>
    <t> PZ 4.134 </t>
  </si>
  <si>
    <t>2415263.37 </t>
  </si>
  <si>
    <t> 31.08.1900 20:52 </t>
  </si>
  <si>
    <t> -0.08 </t>
  </si>
  <si>
    <t>2415290.36 </t>
  </si>
  <si>
    <t> 27.09.1900 20:38 </t>
  </si>
  <si>
    <t> -0.03 </t>
  </si>
  <si>
    <t>2417825.30 </t>
  </si>
  <si>
    <t> 06.09.1907 19:12 </t>
  </si>
  <si>
    <t> 0.02 </t>
  </si>
  <si>
    <t>2418565.30 </t>
  </si>
  <si>
    <t> 15.09.1909 19:12 </t>
  </si>
  <si>
    <t> 0.21 </t>
  </si>
  <si>
    <t>2418585.23 </t>
  </si>
  <si>
    <t> 05.10.1909 17:31 </t>
  </si>
  <si>
    <t> -0.07 </t>
  </si>
  <si>
    <t>2418888.44 </t>
  </si>
  <si>
    <t> 04.08.1910 22:33 </t>
  </si>
  <si>
    <t> 0.03 </t>
  </si>
  <si>
    <t>2435778.290 </t>
  </si>
  <si>
    <t> 31.10.1956 18:57 </t>
  </si>
  <si>
    <t> -0.016 </t>
  </si>
  <si>
    <t> H.Busch </t>
  </si>
  <si>
    <t> MHAR 1 </t>
  </si>
  <si>
    <t>2436895.290 </t>
  </si>
  <si>
    <t> 22.11.1959 18:57 </t>
  </si>
  <si>
    <t> -0.028 </t>
  </si>
  <si>
    <t> HABZ 21 </t>
  </si>
  <si>
    <t>2437545.348 </t>
  </si>
  <si>
    <t> 02.09.1961 20:21 </t>
  </si>
  <si>
    <t> 0.030 </t>
  </si>
  <si>
    <t>2437582.380 </t>
  </si>
  <si>
    <t> 09.10.1961 21:07 </t>
  </si>
  <si>
    <t> 0.015 </t>
  </si>
  <si>
    <t>2437857.463 </t>
  </si>
  <si>
    <t> 11.07.1962 23:06 </t>
  </si>
  <si>
    <t> 0.055 </t>
  </si>
  <si>
    <t>2437876.495 </t>
  </si>
  <si>
    <t> 30.07.1962 23:52 </t>
  </si>
  <si>
    <t> 0.002 </t>
  </si>
  <si>
    <t>2437903.416 </t>
  </si>
  <si>
    <t> 26.08.1962 21:59 </t>
  </si>
  <si>
    <t> -0.020 </t>
  </si>
  <si>
    <t>2437939.343 </t>
  </si>
  <si>
    <t> 01.10.1962 20:13 </t>
  </si>
  <si>
    <t> -0.017 </t>
  </si>
  <si>
    <t>2438233.528 </t>
  </si>
  <si>
    <t> 23.07.1963 00:40 </t>
  </si>
  <si>
    <t> 0.040 </t>
  </si>
  <si>
    <t>2438323.326 </t>
  </si>
  <si>
    <t> 20.10.1963 19:49 </t>
  </si>
  <si>
    <t> 0.028 </t>
  </si>
  <si>
    <t>2438671.336 </t>
  </si>
  <si>
    <t> 02.10.1964 20:03 </t>
  </si>
  <si>
    <t> 0.024 </t>
  </si>
  <si>
    <t> MHAR 12.12 </t>
  </si>
  <si>
    <t>2439028.332 </t>
  </si>
  <si>
    <t> 24.09.1965 19:58 </t>
  </si>
  <si>
    <t> 0.025 </t>
  </si>
  <si>
    <t>2439440.285 </t>
  </si>
  <si>
    <t> 10.11.1966 18:50 </t>
  </si>
  <si>
    <t> -0.025 </t>
  </si>
  <si>
    <t>2440127.351 </t>
  </si>
  <si>
    <t> 27.09.1968 20:25 </t>
  </si>
  <si>
    <t> -0.006 </t>
  </si>
  <si>
    <t>2440145.328 </t>
  </si>
  <si>
    <t> 15.10.1968 19:52 </t>
  </si>
  <si>
    <t> 0.009 </t>
  </si>
  <si>
    <t>2440384.438 </t>
  </si>
  <si>
    <t> 11.06.1969 22:30 </t>
  </si>
  <si>
    <t> -0.000 </t>
  </si>
  <si>
    <t>2440778.469 </t>
  </si>
  <si>
    <t> 10.07.1970 23:15 </t>
  </si>
  <si>
    <t> -0.011 </t>
  </si>
  <si>
    <t>2441831.507 </t>
  </si>
  <si>
    <t> 29.05.1973 00:10 </t>
  </si>
  <si>
    <t> 0.004 </t>
  </si>
  <si>
    <t>2441931.420 </t>
  </si>
  <si>
    <t> 05.09.1973 22:04 </t>
  </si>
  <si>
    <t>2442545.478 </t>
  </si>
  <si>
    <t> 12.05.1975 23:28 </t>
  </si>
  <si>
    <t> -0.014 </t>
  </si>
  <si>
    <t>2442654.381 </t>
  </si>
  <si>
    <t> 29.08.1975 21:08 </t>
  </si>
  <si>
    <t>2442717.271 </t>
  </si>
  <si>
    <t> 31.10.1975 18:30 </t>
  </si>
  <si>
    <t> 0.017 </t>
  </si>
  <si>
    <t> D.Böhme </t>
  </si>
  <si>
    <t> MVS 8.10 </t>
  </si>
  <si>
    <t>2442957.479 </t>
  </si>
  <si>
    <t> 27.06.1976 23:29 </t>
  </si>
  <si>
    <t>2449318.3103 </t>
  </si>
  <si>
    <t> 26.11.1993 19:26 </t>
  </si>
  <si>
    <t> -1.1043 </t>
  </si>
  <si>
    <t>E </t>
  </si>
  <si>
    <t>o</t>
  </si>
  <si>
    <t> W.Moschner </t>
  </si>
  <si>
    <t>BAVM 68 </t>
  </si>
  <si>
    <t>2453549.4914 </t>
  </si>
  <si>
    <t> 27.06.2005 23:47 </t>
  </si>
  <si>
    <t> -1.6600 </t>
  </si>
  <si>
    <t>C </t>
  </si>
  <si>
    <t>-I</t>
  </si>
  <si>
    <t> Agerer </t>
  </si>
  <si>
    <t>BAVM 178 </t>
  </si>
  <si>
    <t>2453897.5087 </t>
  </si>
  <si>
    <t> 11.06.2006 00:12 </t>
  </si>
  <si>
    <t>10016.5</t>
  </si>
  <si>
    <t> -1.6566 </t>
  </si>
  <si>
    <t> K.&amp; M.Rätz </t>
  </si>
  <si>
    <t>BAVM 186 </t>
  </si>
  <si>
    <t>2454648.5460 </t>
  </si>
  <si>
    <t> 01.07.2008 01:06 </t>
  </si>
  <si>
    <t>10685.5</t>
  </si>
  <si>
    <t> -1.6558 </t>
  </si>
  <si>
    <t> F.Agerer </t>
  </si>
  <si>
    <t>BAVM 203 </t>
  </si>
  <si>
    <t>2454648.5461 </t>
  </si>
  <si>
    <t> -1.6557 </t>
  </si>
  <si>
    <t> P.Frank </t>
  </si>
  <si>
    <t>2455380.5002 </t>
  </si>
  <si>
    <t> 03.07.2010 00:00 </t>
  </si>
  <si>
    <t>11337.5</t>
  </si>
  <si>
    <t> -1.6534 </t>
  </si>
  <si>
    <t> M.&amp; K.Rätz </t>
  </si>
  <si>
    <t>BAVM 220 </t>
  </si>
  <si>
    <t>2455389.4805 </t>
  </si>
  <si>
    <t> 11.07.2010 23:31 </t>
  </si>
  <si>
    <t>11345.5</t>
  </si>
  <si>
    <t> -1.6541 </t>
  </si>
  <si>
    <t>R</t>
  </si>
  <si>
    <t> M.Lehky </t>
  </si>
  <si>
    <t>OEJV 0137 </t>
  </si>
  <si>
    <t>2455838.5333 </t>
  </si>
  <si>
    <t> 04.10.2011 00:47 </t>
  </si>
  <si>
    <t>11745.5</t>
  </si>
  <si>
    <t> -1.6515 </t>
  </si>
  <si>
    <t>BAVM 225 </t>
  </si>
  <si>
    <t>II</t>
  </si>
  <si>
    <t>JBAV, 76</t>
  </si>
  <si>
    <t>08/11/1898</t>
  </si>
  <si>
    <t xml:space="preserve">Mag </t>
  </si>
  <si>
    <t>Next ToM-P</t>
  </si>
  <si>
    <t>Next ToM-S</t>
  </si>
  <si>
    <t>11.80-12.40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</si>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</sst>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40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7"/>
      <name val="Arial"/>
      <family val="2"/>
    </font>
    <font>
      <sz val="10"/>
      <color indexed="17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8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8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26" fillId="0" borderId="0" applyNumberFormat="0" applyFill="0" applyBorder="0" applyAlignment="0" applyProtection="0"/>
    <xf numFmtId="2" fontId="35" fillId="0" borderId="0" applyFont="0" applyFill="0" applyBorder="0" applyAlignment="0" applyProtection="0"/>
    <xf numFmtId="0" fontId="2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29" fillId="7" borderId="1" applyNumberFormat="0" applyAlignment="0" applyProtection="0"/>
    <xf numFmtId="0" fontId="30" fillId="0" borderId="4" applyNumberFormat="0" applyFill="0" applyAlignment="0" applyProtection="0"/>
    <xf numFmtId="0" fontId="31" fillId="22" borderId="0" applyNumberFormat="0" applyBorder="0" applyAlignment="0" applyProtection="0"/>
    <xf numFmtId="0" fontId="25" fillId="0" borderId="0"/>
    <xf numFmtId="0" fontId="25" fillId="23" borderId="5" applyNumberFormat="0" applyFont="0" applyAlignment="0" applyProtection="0"/>
    <xf numFmtId="0" fontId="32" fillId="20" borderId="6" applyNumberFormat="0" applyAlignment="0" applyProtection="0"/>
    <xf numFmtId="0" fontId="33" fillId="0" borderId="0" applyNumberFormat="0" applyFill="0" applyBorder="0" applyAlignment="0" applyProtection="0"/>
    <xf numFmtId="0" fontId="35" fillId="0" borderId="7" applyNumberFormat="0" applyFont="0" applyFill="0" applyAlignment="0" applyProtection="0"/>
    <xf numFmtId="0" fontId="34" fillId="0" borderId="0" applyNumberFormat="0" applyFill="0" applyBorder="0" applyAlignment="0" applyProtection="0"/>
  </cellStyleXfs>
  <cellXfs count="72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1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7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7" fillId="24" borderId="17" xfId="38" applyFill="1" applyBorder="1" applyAlignment="1" applyProtection="1">
      <alignment horizontal="right" vertical="top" wrapText="1"/>
    </xf>
    <xf numFmtId="0" fontId="18" fillId="0" borderId="0" xfId="0" applyFont="1" applyAlignme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5" fillId="0" borderId="0" xfId="42" applyFont="1" applyAlignment="1">
      <alignment horizontal="left"/>
    </xf>
    <xf numFmtId="0" fontId="15" fillId="0" borderId="0" xfId="42" applyFont="1" applyAlignment="1">
      <alignment horizontal="center" wrapText="1"/>
    </xf>
    <xf numFmtId="0" fontId="15" fillId="0" borderId="0" xfId="42" applyFont="1" applyAlignment="1">
      <alignment horizontal="left" wrapText="1"/>
    </xf>
    <xf numFmtId="0" fontId="36" fillId="0" borderId="0" xfId="0" applyFont="1" applyAlignment="1">
      <alignment vertical="center" wrapText="1"/>
    </xf>
    <xf numFmtId="0" fontId="36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25" fillId="0" borderId="0" xfId="0" applyNumberFormat="1" applyFont="1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165" fontId="36" fillId="0" borderId="0" xfId="0" applyNumberFormat="1" applyFont="1" applyAlignment="1" applyProtection="1">
      <alignment horizontal="left" vertical="center" wrapText="1"/>
      <protection locked="0"/>
    </xf>
    <xf numFmtId="0" fontId="36" fillId="0" borderId="0" xfId="0" applyFont="1" applyAlignment="1">
      <alignment horizontal="left" vertical="center" wrapText="1"/>
    </xf>
    <xf numFmtId="0" fontId="25" fillId="0" borderId="0" xfId="0" applyFont="1" applyAlignment="1">
      <alignment vertical="center"/>
    </xf>
    <xf numFmtId="0" fontId="0" fillId="25" borderId="18" xfId="0" applyFill="1" applyBorder="1" applyAlignment="1">
      <alignment horizontal="right" vertical="center"/>
    </xf>
    <xf numFmtId="0" fontId="25" fillId="25" borderId="19" xfId="0" applyFont="1" applyFill="1" applyBorder="1" applyAlignment="1">
      <alignment vertical="center"/>
    </xf>
    <xf numFmtId="0" fontId="37" fillId="0" borderId="20" xfId="0" applyFont="1" applyBorder="1" applyAlignment="1">
      <alignment horizontal="right" vertical="center"/>
    </xf>
    <xf numFmtId="0" fontId="39" fillId="0" borderId="21" xfId="0" applyFont="1" applyBorder="1" applyAlignment="1">
      <alignment horizontal="right" vertical="center"/>
    </xf>
    <xf numFmtId="0" fontId="38" fillId="0" borderId="21" xfId="0" applyFont="1" applyBorder="1" applyAlignment="1">
      <alignment horizontal="right" vertical="center"/>
    </xf>
    <xf numFmtId="22" fontId="38" fillId="0" borderId="21" xfId="0" applyNumberFormat="1" applyFont="1" applyBorder="1" applyAlignment="1">
      <alignment horizontal="right" vertical="center"/>
    </xf>
    <xf numFmtId="22" fontId="38" fillId="0" borderId="22" xfId="0" applyNumberFormat="1" applyFont="1" applyBorder="1" applyAlignment="1">
      <alignment horizontal="right" vertical="center"/>
    </xf>
    <xf numFmtId="0" fontId="37" fillId="0" borderId="23" xfId="0" applyFont="1" applyBorder="1" applyAlignment="1">
      <alignment horizontal="right" vertic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AZ Vul - O-C Diagr.</a:t>
            </a:r>
          </a:p>
        </c:rich>
      </c:tx>
      <c:layout>
        <c:manualLayout>
          <c:xMode val="edge"/>
          <c:yMode val="edge"/>
          <c:x val="0.3909774436090225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Active!$D$21:$D$221</c:f>
                <c:numCache>
                  <c:formatCode>General</c:formatCode>
                  <c:ptCount val="20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Active!$D$21:$D$221</c:f>
                <c:numCache>
                  <c:formatCode>General</c:formatCode>
                  <c:ptCount val="20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Active!$H$21:$H$981</c:f>
              <c:numCache>
                <c:formatCode>General</c:formatCode>
                <c:ptCount val="961"/>
                <c:pt idx="0">
                  <c:v>-5.1005999999688356E-2</c:v>
                </c:pt>
                <c:pt idx="1">
                  <c:v>-7.7425500001481851E-2</c:v>
                </c:pt>
                <c:pt idx="2">
                  <c:v>-3.0437500001426088E-2</c:v>
                </c:pt>
                <c:pt idx="3">
                  <c:v>2.1183499997277977E-2</c:v>
                </c:pt>
                <c:pt idx="4">
                  <c:v>0.21097899999949732</c:v>
                </c:pt>
                <c:pt idx="5">
                  <c:v>-6.6280000002734596E-2</c:v>
                </c:pt>
                <c:pt idx="6">
                  <c:v>3.4834999998565763E-2</c:v>
                </c:pt>
                <c:pt idx="7">
                  <c:v>-1.5812500001629815E-2</c:v>
                </c:pt>
                <c:pt idx="8">
                  <c:v>-2.8185000002849847E-2</c:v>
                </c:pt>
                <c:pt idx="9">
                  <c:v>2.9650499993294943E-2</c:v>
                </c:pt>
                <c:pt idx="10">
                  <c:v>1.5008999995188788E-2</c:v>
                </c:pt>
                <c:pt idx="11">
                  <c:v>5.4761500003223773E-2</c:v>
                </c:pt>
                <c:pt idx="12">
                  <c:v>2.1280000000842847E-3</c:v>
                </c:pt>
                <c:pt idx="13">
                  <c:v>-1.9884000008460134E-2</c:v>
                </c:pt>
                <c:pt idx="14">
                  <c:v>-1.690000000235159E-2</c:v>
                </c:pt>
                <c:pt idx="15">
                  <c:v>4.0218999994976912E-2</c:v>
                </c:pt>
                <c:pt idx="16">
                  <c:v>2.8179000000818633E-2</c:v>
                </c:pt>
                <c:pt idx="17">
                  <c:v>2.4274000003060792E-2</c:v>
                </c:pt>
                <c:pt idx="18">
                  <c:v>2.5365000001329463E-2</c:v>
                </c:pt>
                <c:pt idx="19">
                  <c:v>-2.5193499997840263E-2</c:v>
                </c:pt>
                <c:pt idx="20">
                  <c:v>-5.9994999974151142E-3</c:v>
                </c:pt>
                <c:pt idx="21">
                  <c:v>8.9924999992945231E-3</c:v>
                </c:pt>
                <c:pt idx="22">
                  <c:v>-2.390000008745119E-4</c:v>
                </c:pt>
                <c:pt idx="23">
                  <c:v>-1.0789500003738794E-2</c:v>
                </c:pt>
                <c:pt idx="24">
                  <c:v>4.4914999962202273E-3</c:v>
                </c:pt>
                <c:pt idx="25">
                  <c:v>3.8219999987632036E-3</c:v>
                </c:pt>
                <c:pt idx="26">
                  <c:v>-1.4326500000606757E-2</c:v>
                </c:pt>
                <c:pt idx="27">
                  <c:v>-6.0000000012223609E-3</c:v>
                </c:pt>
                <c:pt idx="29">
                  <c:v>1.6971999997622333E-2</c:v>
                </c:pt>
                <c:pt idx="30">
                  <c:v>-1.6885000004549511E-2</c:v>
                </c:pt>
                <c:pt idx="31">
                  <c:v>1.8331999992369674E-2</c:v>
                </c:pt>
                <c:pt idx="32">
                  <c:v>2.0739499996125232E-2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A5-4B09-BF3F-0BF9B26CE0A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Active!$I$21:$I$981</c:f>
              <c:numCache>
                <c:formatCode>General</c:formatCode>
                <c:ptCount val="961"/>
                <c:pt idx="2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2A5-4B09-BF3F-0BF9B26CE0A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Active!$J$21:$J$981</c:f>
              <c:numCache>
                <c:formatCode>General</c:formatCode>
                <c:ptCount val="961"/>
                <c:pt idx="37">
                  <c:v>3.0531999997037929E-2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2A5-4B09-BF3F-0BF9B26CE0A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Active!$K$21:$K$981</c:f>
              <c:numCache>
                <c:formatCode>General</c:formatCode>
                <c:ptCount val="961"/>
                <c:pt idx="33">
                  <c:v>2.3922499996842816E-2</c:v>
                </c:pt>
                <c:pt idx="34">
                  <c:v>2.7317499996570405E-2</c:v>
                </c:pt>
                <c:pt idx="35">
                  <c:v>2.8158000000985339E-2</c:v>
                </c:pt>
                <c:pt idx="36">
                  <c:v>2.8257999998459127E-2</c:v>
                </c:pt>
                <c:pt idx="38">
                  <c:v>2.9867999990528915E-2</c:v>
                </c:pt>
                <c:pt idx="39">
                  <c:v>3.2427999998617452E-2</c:v>
                </c:pt>
                <c:pt idx="40">
                  <c:v>3.6573999997926876E-2</c:v>
                </c:pt>
                <c:pt idx="41">
                  <c:v>3.9938000001711771E-2</c:v>
                </c:pt>
                <c:pt idx="42">
                  <c:v>4.0484500001184642E-2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2A5-4B09-BF3F-0BF9B26CE0A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Active!$L$21:$L$981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2A5-4B09-BF3F-0BF9B26CE0A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Active!$M$21:$M$981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2A5-4B09-BF3F-0BF9B26CE0A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Active!$N$21:$N$981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2A5-4B09-BF3F-0BF9B26CE0A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Active!$O$21:$O$981</c:f>
              <c:numCache>
                <c:formatCode>General</c:formatCode>
                <c:ptCount val="961"/>
                <c:pt idx="0">
                  <c:v>-7.8572434044744094E-2</c:v>
                </c:pt>
                <c:pt idx="1">
                  <c:v>-7.6813635162770663E-2</c:v>
                </c:pt>
                <c:pt idx="2">
                  <c:v>-7.67419693339636E-2</c:v>
                </c:pt>
                <c:pt idx="3">
                  <c:v>-6.9999409273698729E-2</c:v>
                </c:pt>
                <c:pt idx="4">
                  <c:v>-6.8031585057704694E-2</c:v>
                </c:pt>
                <c:pt idx="5">
                  <c:v>-6.79778356860994E-2</c:v>
                </c:pt>
                <c:pt idx="6">
                  <c:v>-6.7171595112019894E-2</c:v>
                </c:pt>
                <c:pt idx="7">
                  <c:v>-2.2246078678589968E-2</c:v>
                </c:pt>
                <c:pt idx="8">
                  <c:v>-1.9274932859296996E-2</c:v>
                </c:pt>
                <c:pt idx="9">
                  <c:v>-1.7545994739326512E-2</c:v>
                </c:pt>
                <c:pt idx="10">
                  <c:v>-1.7447454224716795E-2</c:v>
                </c:pt>
                <c:pt idx="11">
                  <c:v>-1.6715865555644659E-2</c:v>
                </c:pt>
                <c:pt idx="12">
                  <c:v>-1.666510226023965E-2</c:v>
                </c:pt>
                <c:pt idx="13">
                  <c:v>-1.6593436431432584E-2</c:v>
                </c:pt>
                <c:pt idx="14">
                  <c:v>-1.6497881993023163E-2</c:v>
                </c:pt>
                <c:pt idx="15">
                  <c:v>-1.5715530028546018E-2</c:v>
                </c:pt>
                <c:pt idx="16">
                  <c:v>-1.5476643932522462E-2</c:v>
                </c:pt>
                <c:pt idx="17">
                  <c:v>-1.4550960310431184E-2</c:v>
                </c:pt>
                <c:pt idx="18">
                  <c:v>-1.360138807873755E-2</c:v>
                </c:pt>
                <c:pt idx="19">
                  <c:v>-1.2505498113229489E-2</c:v>
                </c:pt>
                <c:pt idx="20">
                  <c:v>-1.0678019478649287E-2</c:v>
                </c:pt>
                <c:pt idx="21">
                  <c:v>-1.0630242259444578E-2</c:v>
                </c:pt>
                <c:pt idx="22">
                  <c:v>-9.9942080287818598E-3</c:v>
                </c:pt>
                <c:pt idx="23">
                  <c:v>-8.9460952824785105E-3</c:v>
                </c:pt>
                <c:pt idx="24">
                  <c:v>-6.1451558066023208E-3</c:v>
                </c:pt>
                <c:pt idx="25">
                  <c:v>-5.8793950247761143E-3</c:v>
                </c:pt>
                <c:pt idx="26">
                  <c:v>-4.2460113432150528E-3</c:v>
                </c:pt>
                <c:pt idx="27">
                  <c:v>-3.9563619517864919E-3</c:v>
                </c:pt>
                <c:pt idx="28">
                  <c:v>-3.9563619517864919E-3</c:v>
                </c:pt>
                <c:pt idx="29">
                  <c:v>-3.7891416845700029E-3</c:v>
                </c:pt>
                <c:pt idx="30">
                  <c:v>-3.1501213777069916E-3</c:v>
                </c:pt>
                <c:pt idx="31">
                  <c:v>1.3768986373161336E-2</c:v>
                </c:pt>
                <c:pt idx="32">
                  <c:v>2.2234512400996088E-2</c:v>
                </c:pt>
                <c:pt idx="33">
                  <c:v>2.5023507572071099E-2</c:v>
                </c:pt>
                <c:pt idx="34">
                  <c:v>2.5949191194162377E-2</c:v>
                </c:pt>
                <c:pt idx="35">
                  <c:v>2.7946876172159362E-2</c:v>
                </c:pt>
                <c:pt idx="36">
                  <c:v>2.7946876172159362E-2</c:v>
                </c:pt>
                <c:pt idx="37">
                  <c:v>2.9893797854751342E-2</c:v>
                </c:pt>
                <c:pt idx="38">
                  <c:v>2.9917686464353697E-2</c:v>
                </c:pt>
                <c:pt idx="39">
                  <c:v>3.1112116944471472E-2</c:v>
                </c:pt>
                <c:pt idx="40">
                  <c:v>3.6809550334633276E-2</c:v>
                </c:pt>
                <c:pt idx="41">
                  <c:v>4.0607839261407805E-2</c:v>
                </c:pt>
                <c:pt idx="42">
                  <c:v>4.0778045604824592E-2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2A5-4B09-BF3F-0BF9B26CE0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5775920"/>
        <c:axId val="1"/>
      </c:scatterChart>
      <c:valAx>
        <c:axId val="605775920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057759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86466165413534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AZ Vul - O-C Diagr.</a:t>
            </a:r>
          </a:p>
        </c:rich>
      </c:tx>
      <c:layout>
        <c:manualLayout>
          <c:xMode val="edge"/>
          <c:yMode val="edge"/>
          <c:x val="0.39039102094220202"/>
          <c:y val="3.49854227405247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3994189017784567"/>
          <c:w val="0.81681801452528879"/>
          <c:h val="0.64723124207253624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Active!$D$21:$D$221</c:f>
                <c:numCache>
                  <c:formatCode>General</c:formatCode>
                  <c:ptCount val="20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Active!$D$21:$D$221</c:f>
                <c:numCache>
                  <c:formatCode>General</c:formatCode>
                  <c:ptCount val="20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Active!$H$21:$H$981</c:f>
              <c:numCache>
                <c:formatCode>General</c:formatCode>
                <c:ptCount val="961"/>
                <c:pt idx="0">
                  <c:v>-5.1005999999688356E-2</c:v>
                </c:pt>
                <c:pt idx="1">
                  <c:v>-7.7425500001481851E-2</c:v>
                </c:pt>
                <c:pt idx="2">
                  <c:v>-3.0437500001426088E-2</c:v>
                </c:pt>
                <c:pt idx="3">
                  <c:v>2.1183499997277977E-2</c:v>
                </c:pt>
                <c:pt idx="4">
                  <c:v>0.21097899999949732</c:v>
                </c:pt>
                <c:pt idx="5">
                  <c:v>-6.6280000002734596E-2</c:v>
                </c:pt>
                <c:pt idx="6">
                  <c:v>3.4834999998565763E-2</c:v>
                </c:pt>
                <c:pt idx="7">
                  <c:v>-1.5812500001629815E-2</c:v>
                </c:pt>
                <c:pt idx="8">
                  <c:v>-2.8185000002849847E-2</c:v>
                </c:pt>
                <c:pt idx="9">
                  <c:v>2.9650499993294943E-2</c:v>
                </c:pt>
                <c:pt idx="10">
                  <c:v>1.5008999995188788E-2</c:v>
                </c:pt>
                <c:pt idx="11">
                  <c:v>5.4761500003223773E-2</c:v>
                </c:pt>
                <c:pt idx="12">
                  <c:v>2.1280000000842847E-3</c:v>
                </c:pt>
                <c:pt idx="13">
                  <c:v>-1.9884000008460134E-2</c:v>
                </c:pt>
                <c:pt idx="14">
                  <c:v>-1.690000000235159E-2</c:v>
                </c:pt>
                <c:pt idx="15">
                  <c:v>4.0218999994976912E-2</c:v>
                </c:pt>
                <c:pt idx="16">
                  <c:v>2.8179000000818633E-2</c:v>
                </c:pt>
                <c:pt idx="17">
                  <c:v>2.4274000003060792E-2</c:v>
                </c:pt>
                <c:pt idx="18">
                  <c:v>2.5365000001329463E-2</c:v>
                </c:pt>
                <c:pt idx="19">
                  <c:v>-2.5193499997840263E-2</c:v>
                </c:pt>
                <c:pt idx="20">
                  <c:v>-5.9994999974151142E-3</c:v>
                </c:pt>
                <c:pt idx="21">
                  <c:v>8.9924999992945231E-3</c:v>
                </c:pt>
                <c:pt idx="22">
                  <c:v>-2.390000008745119E-4</c:v>
                </c:pt>
                <c:pt idx="23">
                  <c:v>-1.0789500003738794E-2</c:v>
                </c:pt>
                <c:pt idx="24">
                  <c:v>4.4914999962202273E-3</c:v>
                </c:pt>
                <c:pt idx="25">
                  <c:v>3.8219999987632036E-3</c:v>
                </c:pt>
                <c:pt idx="26">
                  <c:v>-1.4326500000606757E-2</c:v>
                </c:pt>
                <c:pt idx="27">
                  <c:v>-6.0000000012223609E-3</c:v>
                </c:pt>
                <c:pt idx="29">
                  <c:v>1.6971999997622333E-2</c:v>
                </c:pt>
                <c:pt idx="30">
                  <c:v>-1.6885000004549511E-2</c:v>
                </c:pt>
                <c:pt idx="31">
                  <c:v>1.8331999992369674E-2</c:v>
                </c:pt>
                <c:pt idx="32">
                  <c:v>2.0739499996125232E-2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B68-4048-8E40-0EC30E505FC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Active!$I$21:$I$981</c:f>
              <c:numCache>
                <c:formatCode>General</c:formatCode>
                <c:ptCount val="961"/>
                <c:pt idx="2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B68-4048-8E40-0EC30E505FC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Active!$J$21:$J$981</c:f>
              <c:numCache>
                <c:formatCode>General</c:formatCode>
                <c:ptCount val="961"/>
                <c:pt idx="37">
                  <c:v>3.0531999997037929E-2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B68-4048-8E40-0EC30E505FC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Active!$K$21:$K$981</c:f>
              <c:numCache>
                <c:formatCode>General</c:formatCode>
                <c:ptCount val="961"/>
                <c:pt idx="33">
                  <c:v>2.3922499996842816E-2</c:v>
                </c:pt>
                <c:pt idx="34">
                  <c:v>2.7317499996570405E-2</c:v>
                </c:pt>
                <c:pt idx="35">
                  <c:v>2.8158000000985339E-2</c:v>
                </c:pt>
                <c:pt idx="36">
                  <c:v>2.8257999998459127E-2</c:v>
                </c:pt>
                <c:pt idx="38">
                  <c:v>2.9867999990528915E-2</c:v>
                </c:pt>
                <c:pt idx="39">
                  <c:v>3.2427999998617452E-2</c:v>
                </c:pt>
                <c:pt idx="40">
                  <c:v>3.6573999997926876E-2</c:v>
                </c:pt>
                <c:pt idx="41">
                  <c:v>3.9938000001711771E-2</c:v>
                </c:pt>
                <c:pt idx="42">
                  <c:v>4.0484500001184642E-2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B68-4048-8E40-0EC30E505FC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Active!$L$21:$L$981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B68-4048-8E40-0EC30E505FC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Active!$M$21:$M$981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B68-4048-8E40-0EC30E505FC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plus>
            <c:minus>
              <c:numRef>
                <c:f>Active!$D$21:$D$981</c:f>
                <c:numCache>
                  <c:formatCode>General</c:formatCode>
                  <c:ptCount val="961"/>
                  <c:pt idx="33">
                    <c:v>1.1999999999999999E-3</c:v>
                  </c:pt>
                  <c:pt idx="34">
                    <c:v>2.9999999999999997E-4</c:v>
                  </c:pt>
                  <c:pt idx="37">
                    <c:v>2.0000000000000001E-4</c:v>
                  </c:pt>
                  <c:pt idx="38">
                    <c:v>1E-4</c:v>
                  </c:pt>
                  <c:pt idx="40">
                    <c:v>8.9999999999999998E-4</c:v>
                  </c:pt>
                  <c:pt idx="41">
                    <c:v>3.5000000000000001E-3</c:v>
                  </c:pt>
                  <c:pt idx="42">
                    <c:v>3.5000000000000001E-3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Active!$N$21:$N$981</c:f>
              <c:numCache>
                <c:formatCode>General</c:formatCode>
                <c:ptCount val="961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B68-4048-8E40-0EC30E505FC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Active!$F$21:$F$981</c:f>
              <c:numCache>
                <c:formatCode>General</c:formatCode>
                <c:ptCount val="961"/>
                <c:pt idx="0">
                  <c:v>-24988</c:v>
                </c:pt>
                <c:pt idx="1">
                  <c:v>-24399</c:v>
                </c:pt>
                <c:pt idx="2">
                  <c:v>-24375</c:v>
                </c:pt>
                <c:pt idx="3">
                  <c:v>-22117</c:v>
                </c:pt>
                <c:pt idx="4">
                  <c:v>-21458</c:v>
                </c:pt>
                <c:pt idx="5">
                  <c:v>-21440</c:v>
                </c:pt>
                <c:pt idx="6">
                  <c:v>-21170</c:v>
                </c:pt>
                <c:pt idx="7">
                  <c:v>-6125</c:v>
                </c:pt>
                <c:pt idx="8">
                  <c:v>-5130</c:v>
                </c:pt>
                <c:pt idx="9">
                  <c:v>-4551</c:v>
                </c:pt>
                <c:pt idx="10">
                  <c:v>-4518</c:v>
                </c:pt>
                <c:pt idx="11">
                  <c:v>-4273</c:v>
                </c:pt>
                <c:pt idx="12">
                  <c:v>-4256</c:v>
                </c:pt>
                <c:pt idx="13">
                  <c:v>-4232</c:v>
                </c:pt>
                <c:pt idx="14">
                  <c:v>-4200</c:v>
                </c:pt>
                <c:pt idx="15">
                  <c:v>-3938</c:v>
                </c:pt>
                <c:pt idx="16">
                  <c:v>-3858</c:v>
                </c:pt>
                <c:pt idx="17">
                  <c:v>-3548</c:v>
                </c:pt>
                <c:pt idx="18">
                  <c:v>-3230</c:v>
                </c:pt>
                <c:pt idx="19">
                  <c:v>-2863</c:v>
                </c:pt>
                <c:pt idx="20">
                  <c:v>-2251</c:v>
                </c:pt>
                <c:pt idx="21">
                  <c:v>-2235</c:v>
                </c:pt>
                <c:pt idx="22">
                  <c:v>-2022</c:v>
                </c:pt>
                <c:pt idx="23">
                  <c:v>-1671</c:v>
                </c:pt>
                <c:pt idx="24">
                  <c:v>-733</c:v>
                </c:pt>
                <c:pt idx="25">
                  <c:v>-644</c:v>
                </c:pt>
                <c:pt idx="26">
                  <c:v>-97</c:v>
                </c:pt>
                <c:pt idx="27">
                  <c:v>0</c:v>
                </c:pt>
                <c:pt idx="28">
                  <c:v>0</c:v>
                </c:pt>
                <c:pt idx="29">
                  <c:v>56</c:v>
                </c:pt>
                <c:pt idx="30">
                  <c:v>270</c:v>
                </c:pt>
                <c:pt idx="31">
                  <c:v>5936</c:v>
                </c:pt>
                <c:pt idx="32">
                  <c:v>8771</c:v>
                </c:pt>
                <c:pt idx="33">
                  <c:v>9705</c:v>
                </c:pt>
                <c:pt idx="34">
                  <c:v>10015</c:v>
                </c:pt>
                <c:pt idx="35">
                  <c:v>10684</c:v>
                </c:pt>
                <c:pt idx="36">
                  <c:v>10684</c:v>
                </c:pt>
                <c:pt idx="37">
                  <c:v>11336</c:v>
                </c:pt>
                <c:pt idx="38">
                  <c:v>11344</c:v>
                </c:pt>
                <c:pt idx="39">
                  <c:v>11744</c:v>
                </c:pt>
                <c:pt idx="40">
                  <c:v>13652</c:v>
                </c:pt>
                <c:pt idx="41">
                  <c:v>14924</c:v>
                </c:pt>
                <c:pt idx="42">
                  <c:v>14981</c:v>
                </c:pt>
              </c:numCache>
            </c:numRef>
          </c:xVal>
          <c:yVal>
            <c:numRef>
              <c:f>Active!$O$21:$O$981</c:f>
              <c:numCache>
                <c:formatCode>General</c:formatCode>
                <c:ptCount val="961"/>
                <c:pt idx="0">
                  <c:v>-7.8572434044744094E-2</c:v>
                </c:pt>
                <c:pt idx="1">
                  <c:v>-7.6813635162770663E-2</c:v>
                </c:pt>
                <c:pt idx="2">
                  <c:v>-7.67419693339636E-2</c:v>
                </c:pt>
                <c:pt idx="3">
                  <c:v>-6.9999409273698729E-2</c:v>
                </c:pt>
                <c:pt idx="4">
                  <c:v>-6.8031585057704694E-2</c:v>
                </c:pt>
                <c:pt idx="5">
                  <c:v>-6.79778356860994E-2</c:v>
                </c:pt>
                <c:pt idx="6">
                  <c:v>-6.7171595112019894E-2</c:v>
                </c:pt>
                <c:pt idx="7">
                  <c:v>-2.2246078678589968E-2</c:v>
                </c:pt>
                <c:pt idx="8">
                  <c:v>-1.9274932859296996E-2</c:v>
                </c:pt>
                <c:pt idx="9">
                  <c:v>-1.7545994739326512E-2</c:v>
                </c:pt>
                <c:pt idx="10">
                  <c:v>-1.7447454224716795E-2</c:v>
                </c:pt>
                <c:pt idx="11">
                  <c:v>-1.6715865555644659E-2</c:v>
                </c:pt>
                <c:pt idx="12">
                  <c:v>-1.666510226023965E-2</c:v>
                </c:pt>
                <c:pt idx="13">
                  <c:v>-1.6593436431432584E-2</c:v>
                </c:pt>
                <c:pt idx="14">
                  <c:v>-1.6497881993023163E-2</c:v>
                </c:pt>
                <c:pt idx="15">
                  <c:v>-1.5715530028546018E-2</c:v>
                </c:pt>
                <c:pt idx="16">
                  <c:v>-1.5476643932522462E-2</c:v>
                </c:pt>
                <c:pt idx="17">
                  <c:v>-1.4550960310431184E-2</c:v>
                </c:pt>
                <c:pt idx="18">
                  <c:v>-1.360138807873755E-2</c:v>
                </c:pt>
                <c:pt idx="19">
                  <c:v>-1.2505498113229489E-2</c:v>
                </c:pt>
                <c:pt idx="20">
                  <c:v>-1.0678019478649287E-2</c:v>
                </c:pt>
                <c:pt idx="21">
                  <c:v>-1.0630242259444578E-2</c:v>
                </c:pt>
                <c:pt idx="22">
                  <c:v>-9.9942080287818598E-3</c:v>
                </c:pt>
                <c:pt idx="23">
                  <c:v>-8.9460952824785105E-3</c:v>
                </c:pt>
                <c:pt idx="24">
                  <c:v>-6.1451558066023208E-3</c:v>
                </c:pt>
                <c:pt idx="25">
                  <c:v>-5.8793950247761143E-3</c:v>
                </c:pt>
                <c:pt idx="26">
                  <c:v>-4.2460113432150528E-3</c:v>
                </c:pt>
                <c:pt idx="27">
                  <c:v>-3.9563619517864919E-3</c:v>
                </c:pt>
                <c:pt idx="28">
                  <c:v>-3.9563619517864919E-3</c:v>
                </c:pt>
                <c:pt idx="29">
                  <c:v>-3.7891416845700029E-3</c:v>
                </c:pt>
                <c:pt idx="30">
                  <c:v>-3.1501213777069916E-3</c:v>
                </c:pt>
                <c:pt idx="31">
                  <c:v>1.3768986373161336E-2</c:v>
                </c:pt>
                <c:pt idx="32">
                  <c:v>2.2234512400996088E-2</c:v>
                </c:pt>
                <c:pt idx="33">
                  <c:v>2.5023507572071099E-2</c:v>
                </c:pt>
                <c:pt idx="34">
                  <c:v>2.5949191194162377E-2</c:v>
                </c:pt>
                <c:pt idx="35">
                  <c:v>2.7946876172159362E-2</c:v>
                </c:pt>
                <c:pt idx="36">
                  <c:v>2.7946876172159362E-2</c:v>
                </c:pt>
                <c:pt idx="37">
                  <c:v>2.9893797854751342E-2</c:v>
                </c:pt>
                <c:pt idx="38">
                  <c:v>2.9917686464353697E-2</c:v>
                </c:pt>
                <c:pt idx="39">
                  <c:v>3.1112116944471472E-2</c:v>
                </c:pt>
                <c:pt idx="40">
                  <c:v>3.6809550334633276E-2</c:v>
                </c:pt>
                <c:pt idx="41">
                  <c:v>4.0607839261407805E-2</c:v>
                </c:pt>
                <c:pt idx="42">
                  <c:v>4.0778045604824592E-2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B68-4048-8E40-0EC30E505F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5782760"/>
        <c:axId val="1"/>
      </c:scatterChart>
      <c:valAx>
        <c:axId val="6057827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2331071228708"/>
              <c:y val="0.842566822004392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6093906629018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057827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075106602665659"/>
          <c:y val="0.92419947506561673"/>
          <c:w val="0.62762857345534506"/>
          <c:h val="5.83090379008746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447675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4E159EFE-4675-E6A1-63A4-F4C4A5A4D2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514350</xdr:colOff>
      <xdr:row>0</xdr:row>
      <xdr:rowOff>0</xdr:rowOff>
    </xdr:from>
    <xdr:to>
      <xdr:col>27</xdr:col>
      <xdr:colOff>0</xdr:colOff>
      <xdr:row>19</xdr:row>
      <xdr:rowOff>9525</xdr:rowOff>
    </xdr:to>
    <xdr:graphicFrame macro="">
      <xdr:nvGraphicFramePr>
        <xdr:cNvPr id="1029" name="Chart 3">
          <a:extLst>
            <a:ext uri="{FF2B5EF4-FFF2-40B4-BE49-F238E27FC236}">
              <a16:creationId xmlns:a16="http://schemas.microsoft.com/office/drawing/2014/main" id="{42741587-0482-0885-D9AA-9839785C00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25" TargetMode="External"/><Relationship Id="rId3" Type="http://schemas.openxmlformats.org/officeDocument/2006/relationships/hyperlink" Target="http://www.bav-astro.de/sfs/BAVM_link.php?BAVMnr=186" TargetMode="External"/><Relationship Id="rId7" Type="http://schemas.openxmlformats.org/officeDocument/2006/relationships/hyperlink" Target="http://var.astro.cz/oejv/issues/oejv0137.pdf" TargetMode="External"/><Relationship Id="rId2" Type="http://schemas.openxmlformats.org/officeDocument/2006/relationships/hyperlink" Target="http://www.bav-astro.de/sfs/BAVM_link.php?BAVMnr=178" TargetMode="External"/><Relationship Id="rId1" Type="http://schemas.openxmlformats.org/officeDocument/2006/relationships/hyperlink" Target="http://www.bav-astro.de/sfs/BAVM_link.php?BAVMnr=68" TargetMode="External"/><Relationship Id="rId6" Type="http://schemas.openxmlformats.org/officeDocument/2006/relationships/hyperlink" Target="http://www.bav-astro.de/sfs/BAVM_link.php?BAVMnr=220" TargetMode="External"/><Relationship Id="rId5" Type="http://schemas.openxmlformats.org/officeDocument/2006/relationships/hyperlink" Target="http://www.bav-astro.de/sfs/BAVM_link.php?BAVMnr=203" TargetMode="External"/><Relationship Id="rId4" Type="http://schemas.openxmlformats.org/officeDocument/2006/relationships/hyperlink" Target="http://www.bav-astro.de/sfs/BAVM_link.php?BAVMnr=2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922"/>
  <sheetViews>
    <sheetView tabSelected="1" workbookViewId="0">
      <pane xSplit="14" ySplit="22" topLeftCell="O35" activePane="bottomRight" state="frozen"/>
      <selection pane="topRight" activeCell="O1" sqref="O1"/>
      <selection pane="bottomLeft" activeCell="A23" sqref="A23"/>
      <selection pane="bottomRight" activeCell="F8" sqref="F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2.1406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8" s="33" customFormat="1" ht="20.25" x14ac:dyDescent="0.2">
      <c r="A1" s="60" t="s">
        <v>1</v>
      </c>
      <c r="F1" s="34">
        <v>52500.955999999998</v>
      </c>
      <c r="G1" s="34">
        <v>1.1226267999999999</v>
      </c>
      <c r="H1" s="34" t="s">
        <v>37</v>
      </c>
    </row>
    <row r="2" spans="1:8" s="33" customFormat="1" ht="12.95" customHeight="1" x14ac:dyDescent="0.2">
      <c r="A2" s="33" t="s">
        <v>24</v>
      </c>
      <c r="B2" s="33" t="s">
        <v>37</v>
      </c>
      <c r="C2" s="34"/>
      <c r="D2" s="34"/>
    </row>
    <row r="3" spans="1:8" s="33" customFormat="1" ht="12.95" customHeight="1" thickBot="1" x14ac:dyDescent="0.25"/>
    <row r="4" spans="1:8" s="33" customFormat="1" ht="12.95" customHeight="1" thickTop="1" thickBot="1" x14ac:dyDescent="0.25">
      <c r="A4" s="35" t="s">
        <v>36</v>
      </c>
      <c r="C4" s="36">
        <v>52500.955999999998</v>
      </c>
      <c r="D4" s="37">
        <v>1.1226267999999999</v>
      </c>
    </row>
    <row r="5" spans="1:8" s="33" customFormat="1" ht="12.95" customHeight="1" thickTop="1" x14ac:dyDescent="0.2">
      <c r="A5" s="38" t="s">
        <v>29</v>
      </c>
      <c r="C5" s="39">
        <v>-9.5</v>
      </c>
      <c r="D5" s="33" t="s">
        <v>30</v>
      </c>
    </row>
    <row r="6" spans="1:8" s="33" customFormat="1" ht="12.95" customHeight="1" x14ac:dyDescent="0.2">
      <c r="A6" s="35" t="s">
        <v>2</v>
      </c>
    </row>
    <row r="7" spans="1:8" s="33" customFormat="1" ht="12.95" customHeight="1" x14ac:dyDescent="0.2">
      <c r="A7" s="33" t="s">
        <v>3</v>
      </c>
      <c r="C7" s="63">
        <v>42654.387000000002</v>
      </c>
      <c r="D7" s="63" t="s">
        <v>205</v>
      </c>
    </row>
    <row r="8" spans="1:8" s="33" customFormat="1" ht="12.95" customHeight="1" x14ac:dyDescent="0.2">
      <c r="A8" s="33" t="s">
        <v>4</v>
      </c>
      <c r="C8" s="63">
        <v>1.1226255000000001</v>
      </c>
      <c r="D8" s="63" t="s">
        <v>205</v>
      </c>
    </row>
    <row r="9" spans="1:8" s="33" customFormat="1" ht="12.95" customHeight="1" x14ac:dyDescent="0.2">
      <c r="A9" s="40" t="s">
        <v>33</v>
      </c>
      <c r="B9" s="41">
        <v>53</v>
      </c>
      <c r="C9" s="42" t="str">
        <f>"F"&amp;B9</f>
        <v>F53</v>
      </c>
      <c r="D9" s="43" t="str">
        <f>"G"&amp;B9</f>
        <v>G53</v>
      </c>
    </row>
    <row r="10" spans="1:8" s="33" customFormat="1" ht="12.95" customHeight="1" thickBot="1" x14ac:dyDescent="0.25">
      <c r="C10" s="44" t="s">
        <v>20</v>
      </c>
      <c r="D10" s="44" t="s">
        <v>21</v>
      </c>
    </row>
    <row r="11" spans="1:8" s="33" customFormat="1" ht="12.95" customHeight="1" x14ac:dyDescent="0.2">
      <c r="A11" s="33" t="s">
        <v>16</v>
      </c>
      <c r="C11" s="43">
        <f ca="1">INTERCEPT(INDIRECT($D$9):G991,INDIRECT($C$9):F991)</f>
        <v>-3.9563619517864919E-3</v>
      </c>
      <c r="D11" s="34"/>
    </row>
    <row r="12" spans="1:8" s="33" customFormat="1" ht="12.95" customHeight="1" x14ac:dyDescent="0.2">
      <c r="A12" s="33" t="s">
        <v>17</v>
      </c>
      <c r="C12" s="43">
        <f ca="1">SLOPE(INDIRECT($D$9):G991,INDIRECT($C$9):F991)</f>
        <v>2.9860762002944453E-6</v>
      </c>
      <c r="D12" s="34"/>
      <c r="E12" s="64" t="s">
        <v>201</v>
      </c>
      <c r="F12" s="65" t="s">
        <v>204</v>
      </c>
    </row>
    <row r="13" spans="1:8" s="33" customFormat="1" ht="12.95" customHeight="1" x14ac:dyDescent="0.2">
      <c r="A13" s="33" t="s">
        <v>19</v>
      </c>
      <c r="C13" s="34" t="s">
        <v>14</v>
      </c>
      <c r="E13" s="66" t="s">
        <v>40</v>
      </c>
      <c r="F13" s="67">
        <v>1</v>
      </c>
    </row>
    <row r="14" spans="1:8" s="33" customFormat="1" ht="12.95" customHeight="1" x14ac:dyDescent="0.2">
      <c r="E14" s="66" t="s">
        <v>31</v>
      </c>
      <c r="F14" s="68">
        <f ca="1">NOW()+15018.5+$C$5/24</f>
        <v>60511.680074884258</v>
      </c>
    </row>
    <row r="15" spans="1:8" s="33" customFormat="1" ht="12.95" customHeight="1" x14ac:dyDescent="0.2">
      <c r="A15" s="45" t="s">
        <v>18</v>
      </c>
      <c r="C15" s="46">
        <f ca="1">(C7+C11)+(C8+C12)*INT(MAX(F21:F3532))</f>
        <v>59472.480393545615</v>
      </c>
      <c r="E15" s="66" t="s">
        <v>41</v>
      </c>
      <c r="F15" s="68">
        <f ca="1">ROUND(2*($F$14-$C$7)/$C$8,0)/2+$F$13</f>
        <v>15907.5</v>
      </c>
    </row>
    <row r="16" spans="1:8" s="33" customFormat="1" ht="12.95" customHeight="1" x14ac:dyDescent="0.2">
      <c r="A16" s="35" t="s">
        <v>5</v>
      </c>
      <c r="C16" s="48">
        <f ca="1">+C8+C12</f>
        <v>1.1226284860762004</v>
      </c>
      <c r="E16" s="66" t="s">
        <v>32</v>
      </c>
      <c r="F16" s="68">
        <f ca="1">ROUND(2*($F$14-$C$15)/$C$16,0)/2+$F$13</f>
        <v>926.5</v>
      </c>
    </row>
    <row r="17" spans="1:17" s="33" customFormat="1" ht="12.95" customHeight="1" thickBot="1" x14ac:dyDescent="0.25">
      <c r="A17" s="47" t="s">
        <v>28</v>
      </c>
      <c r="C17" s="33">
        <f>COUNT(C21:C2190)</f>
        <v>43</v>
      </c>
      <c r="E17" s="66" t="s">
        <v>202</v>
      </c>
      <c r="F17" s="69">
        <f ca="1">+$C$15+$C$16*$F$16-15018.5-$C$5/24</f>
        <v>45494.491519228548</v>
      </c>
    </row>
    <row r="18" spans="1:17" s="33" customFormat="1" ht="12.95" customHeight="1" thickTop="1" thickBot="1" x14ac:dyDescent="0.25">
      <c r="A18" s="35" t="s">
        <v>6</v>
      </c>
      <c r="C18" s="49">
        <f ca="1">+C15</f>
        <v>59472.480393545615</v>
      </c>
      <c r="D18" s="50">
        <f ca="1">+C16</f>
        <v>1.1226284860762004</v>
      </c>
      <c r="E18" s="71" t="s">
        <v>203</v>
      </c>
      <c r="F18" s="70">
        <f ca="1">+($C$15+$C$16*$F$16)-($C$16/2)-15018.5-$C$5/24</f>
        <v>45493.93020498551</v>
      </c>
    </row>
    <row r="19" spans="1:17" s="33" customFormat="1" ht="12.95" customHeight="1" thickTop="1" x14ac:dyDescent="0.2">
      <c r="E19" s="47"/>
      <c r="F19" s="51"/>
    </row>
    <row r="20" spans="1:17" s="33" customFormat="1" ht="12.95" customHeight="1" thickBot="1" x14ac:dyDescent="0.25">
      <c r="A20" s="44" t="s">
        <v>7</v>
      </c>
      <c r="B20" s="44" t="s">
        <v>8</v>
      </c>
      <c r="C20" s="44" t="s">
        <v>9</v>
      </c>
      <c r="D20" s="44" t="s">
        <v>13</v>
      </c>
      <c r="E20" s="44" t="s">
        <v>10</v>
      </c>
      <c r="F20" s="44" t="s">
        <v>11</v>
      </c>
      <c r="G20" s="44" t="s">
        <v>12</v>
      </c>
      <c r="H20" s="52" t="s">
        <v>51</v>
      </c>
      <c r="I20" s="52" t="s">
        <v>205</v>
      </c>
      <c r="J20" s="52" t="s">
        <v>48</v>
      </c>
      <c r="K20" s="52" t="s">
        <v>46</v>
      </c>
      <c r="L20" s="52" t="s">
        <v>25</v>
      </c>
      <c r="M20" s="52" t="s">
        <v>26</v>
      </c>
      <c r="N20" s="52" t="s">
        <v>27</v>
      </c>
      <c r="O20" s="52" t="s">
        <v>23</v>
      </c>
      <c r="P20" s="53" t="s">
        <v>22</v>
      </c>
      <c r="Q20" s="44" t="s">
        <v>15</v>
      </c>
    </row>
    <row r="21" spans="1:17" s="33" customFormat="1" ht="12.95" customHeight="1" x14ac:dyDescent="0.2">
      <c r="A21" s="54" t="s">
        <v>60</v>
      </c>
      <c r="B21" s="55" t="s">
        <v>34</v>
      </c>
      <c r="C21" s="56">
        <v>14602.17</v>
      </c>
      <c r="D21" s="57"/>
      <c r="E21" s="33">
        <f>+(C21-C$7)/C$8</f>
        <v>-24988.04543456389</v>
      </c>
      <c r="F21" s="33">
        <f>ROUND(2*E21,0)/2</f>
        <v>-24988</v>
      </c>
      <c r="G21" s="33">
        <f>+C21-(C$7+F21*C$8)</f>
        <v>-5.1005999999688356E-2</v>
      </c>
      <c r="H21" s="33">
        <f>+G21</f>
        <v>-5.1005999999688356E-2</v>
      </c>
      <c r="O21" s="33">
        <f ca="1">+C$11+C$12*$F21</f>
        <v>-7.8572434044744094E-2</v>
      </c>
      <c r="Q21" s="58" t="s">
        <v>200</v>
      </c>
    </row>
    <row r="22" spans="1:17" s="33" customFormat="1" ht="12.95" customHeight="1" x14ac:dyDescent="0.2">
      <c r="A22" s="54" t="s">
        <v>60</v>
      </c>
      <c r="B22" s="55" t="s">
        <v>34</v>
      </c>
      <c r="C22" s="56">
        <v>15263.37</v>
      </c>
      <c r="D22" s="57"/>
      <c r="E22" s="33">
        <f>+(C22-C$7)/C$8</f>
        <v>-24399.068968235621</v>
      </c>
      <c r="F22" s="33">
        <f>ROUND(2*E22,0)/2</f>
        <v>-24399</v>
      </c>
      <c r="G22" s="33">
        <f>+C22-(C$7+F22*C$8)</f>
        <v>-7.7425500001481851E-2</v>
      </c>
      <c r="H22" s="33">
        <f>+G22</f>
        <v>-7.7425500001481851E-2</v>
      </c>
      <c r="O22" s="33">
        <f ca="1">+C$11+C$12*$F22</f>
        <v>-7.6813635162770663E-2</v>
      </c>
      <c r="Q22" s="59">
        <f>+C22-15018.5</f>
        <v>244.8700000000008</v>
      </c>
    </row>
    <row r="23" spans="1:17" s="33" customFormat="1" ht="12.95" customHeight="1" x14ac:dyDescent="0.2">
      <c r="A23" s="54" t="s">
        <v>60</v>
      </c>
      <c r="B23" s="55" t="s">
        <v>34</v>
      </c>
      <c r="C23" s="56">
        <v>15290.36</v>
      </c>
      <c r="D23" s="57"/>
      <c r="E23" s="33">
        <f>+(C23-C$7)/C$8</f>
        <v>-24375.027112781601</v>
      </c>
      <c r="F23" s="33">
        <f>ROUND(2*E23,0)/2</f>
        <v>-24375</v>
      </c>
      <c r="G23" s="33">
        <f>+C23-(C$7+F23*C$8)</f>
        <v>-3.0437500001426088E-2</v>
      </c>
      <c r="H23" s="33">
        <f>+G23</f>
        <v>-3.0437500001426088E-2</v>
      </c>
      <c r="O23" s="33">
        <f ca="1">+C$11+C$12*$F23</f>
        <v>-7.67419693339636E-2</v>
      </c>
      <c r="Q23" s="59">
        <f>+C23-15018.5</f>
        <v>271.86000000000058</v>
      </c>
    </row>
    <row r="24" spans="1:17" s="33" customFormat="1" ht="12.95" customHeight="1" x14ac:dyDescent="0.2">
      <c r="A24" s="54" t="s">
        <v>60</v>
      </c>
      <c r="B24" s="55" t="s">
        <v>34</v>
      </c>
      <c r="C24" s="56">
        <v>17825.3</v>
      </c>
      <c r="D24" s="57"/>
      <c r="E24" s="33">
        <f>+(C24-C$7)/C$8</f>
        <v>-22116.981130394779</v>
      </c>
      <c r="F24" s="33">
        <f>ROUND(2*E24,0)/2</f>
        <v>-22117</v>
      </c>
      <c r="G24" s="33">
        <f>+C24-(C$7+F24*C$8)</f>
        <v>2.1183499997277977E-2</v>
      </c>
      <c r="H24" s="33">
        <f>+G24</f>
        <v>2.1183499997277977E-2</v>
      </c>
      <c r="O24" s="33">
        <f ca="1">+C$11+C$12*$F24</f>
        <v>-6.9999409273698729E-2</v>
      </c>
      <c r="Q24" s="59">
        <f>+C24-15018.5</f>
        <v>2806.7999999999993</v>
      </c>
    </row>
    <row r="25" spans="1:17" s="33" customFormat="1" ht="12.95" customHeight="1" x14ac:dyDescent="0.2">
      <c r="A25" s="54" t="s">
        <v>60</v>
      </c>
      <c r="B25" s="55" t="s">
        <v>34</v>
      </c>
      <c r="C25" s="56">
        <v>18565.3</v>
      </c>
      <c r="D25" s="57"/>
      <c r="E25" s="33">
        <f>+(C25-C$7)/C$8</f>
        <v>-21457.812066446026</v>
      </c>
      <c r="F25" s="33">
        <f>ROUND(2*E25,0)/2</f>
        <v>-21458</v>
      </c>
      <c r="G25" s="33">
        <f>+C25-(C$7+F25*C$8)</f>
        <v>0.21097899999949732</v>
      </c>
      <c r="H25" s="33">
        <f>+G25</f>
        <v>0.21097899999949732</v>
      </c>
      <c r="O25" s="33">
        <f ca="1">+C$11+C$12*$F25</f>
        <v>-6.8031585057704694E-2</v>
      </c>
      <c r="Q25" s="59">
        <f>+C25-15018.5</f>
        <v>3546.7999999999993</v>
      </c>
    </row>
    <row r="26" spans="1:17" s="33" customFormat="1" ht="12.95" customHeight="1" x14ac:dyDescent="0.2">
      <c r="A26" s="54" t="s">
        <v>60</v>
      </c>
      <c r="B26" s="55" t="s">
        <v>34</v>
      </c>
      <c r="C26" s="56">
        <v>18585.23</v>
      </c>
      <c r="D26" s="57"/>
      <c r="E26" s="33">
        <f>+(C26-C$7)/C$8</f>
        <v>-21440.059040169675</v>
      </c>
      <c r="F26" s="33">
        <f>ROUND(2*E26,0)/2</f>
        <v>-21440</v>
      </c>
      <c r="G26" s="33">
        <f>+C26-(C$7+F26*C$8)</f>
        <v>-6.6280000002734596E-2</v>
      </c>
      <c r="H26" s="33">
        <f>+G26</f>
        <v>-6.6280000002734596E-2</v>
      </c>
      <c r="O26" s="33">
        <f ca="1">+C$11+C$12*$F26</f>
        <v>-6.79778356860994E-2</v>
      </c>
      <c r="Q26" s="59">
        <f>+C26-15018.5</f>
        <v>3566.7299999999996</v>
      </c>
    </row>
    <row r="27" spans="1:17" s="33" customFormat="1" ht="12.95" customHeight="1" x14ac:dyDescent="0.2">
      <c r="A27" s="54" t="s">
        <v>60</v>
      </c>
      <c r="B27" s="55" t="s">
        <v>34</v>
      </c>
      <c r="C27" s="56">
        <v>18888.439999999999</v>
      </c>
      <c r="D27" s="57"/>
      <c r="E27" s="33">
        <f>+(C27-C$7)/C$8</f>
        <v>-21169.968970061702</v>
      </c>
      <c r="F27" s="33">
        <f>ROUND(2*E27,0)/2</f>
        <v>-21170</v>
      </c>
      <c r="G27" s="33">
        <f>+C27-(C$7+F27*C$8)</f>
        <v>3.4834999998565763E-2</v>
      </c>
      <c r="H27" s="33">
        <f>+G27</f>
        <v>3.4834999998565763E-2</v>
      </c>
      <c r="O27" s="33">
        <f ca="1">+C$11+C$12*$F27</f>
        <v>-6.7171595112019894E-2</v>
      </c>
      <c r="Q27" s="59">
        <f>+C27-15018.5</f>
        <v>3869.9399999999987</v>
      </c>
    </row>
    <row r="28" spans="1:17" x14ac:dyDescent="0.2">
      <c r="A28" s="21" t="s">
        <v>83</v>
      </c>
      <c r="B28" s="23" t="s">
        <v>34</v>
      </c>
      <c r="C28" s="22">
        <v>35778.29</v>
      </c>
      <c r="D28" s="3"/>
      <c r="E28">
        <f>+(C28-C$7)/C$8</f>
        <v>-6125.0140852848981</v>
      </c>
      <c r="F28">
        <f>ROUND(2*E28,0)/2</f>
        <v>-6125</v>
      </c>
      <c r="G28">
        <f>+C28-(C$7+F28*C$8)</f>
        <v>-1.5812500001629815E-2</v>
      </c>
      <c r="H28">
        <f>+G28</f>
        <v>-1.5812500001629815E-2</v>
      </c>
      <c r="O28">
        <f ca="1">+C$11+C$12*$F28</f>
        <v>-2.2246078678589968E-2</v>
      </c>
      <c r="Q28" s="1">
        <f>+C28-15018.5</f>
        <v>20759.79</v>
      </c>
    </row>
    <row r="29" spans="1:17" x14ac:dyDescent="0.2">
      <c r="A29" s="21" t="s">
        <v>87</v>
      </c>
      <c r="B29" s="23" t="s">
        <v>34</v>
      </c>
      <c r="C29" s="22">
        <v>36895.29</v>
      </c>
      <c r="D29" s="3"/>
      <c r="E29">
        <f>+(C29-C$7)/C$8</f>
        <v>-5130.0251063244168</v>
      </c>
      <c r="F29">
        <f>ROUND(2*E29,0)/2</f>
        <v>-5130</v>
      </c>
      <c r="G29">
        <f>+C29-(C$7+F29*C$8)</f>
        <v>-2.8185000002849847E-2</v>
      </c>
      <c r="H29">
        <f>+G29</f>
        <v>-2.8185000002849847E-2</v>
      </c>
      <c r="O29">
        <f ca="1">+C$11+C$12*$F29</f>
        <v>-1.9274932859296996E-2</v>
      </c>
      <c r="Q29" s="1">
        <f>+C29-15018.5</f>
        <v>21876.79</v>
      </c>
    </row>
    <row r="30" spans="1:17" x14ac:dyDescent="0.2">
      <c r="A30" s="21" t="s">
        <v>87</v>
      </c>
      <c r="B30" s="23" t="s">
        <v>34</v>
      </c>
      <c r="C30" s="22">
        <v>37545.347999999998</v>
      </c>
      <c r="D30" s="3"/>
      <c r="E30">
        <f>+(C30-C$7)/C$8</f>
        <v>-4550.9735882536106</v>
      </c>
      <c r="F30">
        <f>ROUND(2*E30,0)/2</f>
        <v>-4551</v>
      </c>
      <c r="G30">
        <f>+C30-(C$7+F30*C$8)</f>
        <v>2.9650499993294943E-2</v>
      </c>
      <c r="H30">
        <f>+G30</f>
        <v>2.9650499993294943E-2</v>
      </c>
      <c r="O30">
        <f ca="1">+C$11+C$12*$F30</f>
        <v>-1.7545994739326512E-2</v>
      </c>
      <c r="Q30" s="1">
        <f>+C30-15018.5</f>
        <v>22526.847999999998</v>
      </c>
    </row>
    <row r="31" spans="1:17" x14ac:dyDescent="0.2">
      <c r="A31" s="21" t="s">
        <v>87</v>
      </c>
      <c r="B31" s="23" t="s">
        <v>34</v>
      </c>
      <c r="C31" s="22">
        <v>37582.379999999997</v>
      </c>
      <c r="D31" s="3"/>
      <c r="E31">
        <f>+(C31-C$7)/C$8</f>
        <v>-4517.9866304480029</v>
      </c>
      <c r="F31">
        <f>ROUND(2*E31,0)/2</f>
        <v>-4518</v>
      </c>
      <c r="G31">
        <f>+C31-(C$7+F31*C$8)</f>
        <v>1.5008999995188788E-2</v>
      </c>
      <c r="H31">
        <f>+G31</f>
        <v>1.5008999995188788E-2</v>
      </c>
      <c r="O31">
        <f ca="1">+C$11+C$12*$F31</f>
        <v>-1.7447454224716795E-2</v>
      </c>
      <c r="Q31" s="1">
        <f>+C31-15018.5</f>
        <v>22563.879999999997</v>
      </c>
    </row>
    <row r="32" spans="1:17" x14ac:dyDescent="0.2">
      <c r="A32" s="21" t="s">
        <v>83</v>
      </c>
      <c r="B32" s="23" t="s">
        <v>34</v>
      </c>
      <c r="C32" s="22">
        <v>37857.463000000003</v>
      </c>
      <c r="D32" s="3"/>
      <c r="E32">
        <f>+(C32-C$7)/C$8</f>
        <v>-4272.9512201531134</v>
      </c>
      <c r="F32">
        <f>ROUND(2*E32,0)/2</f>
        <v>-4273</v>
      </c>
      <c r="G32">
        <f>+C32-(C$7+F32*C$8)</f>
        <v>5.4761500003223773E-2</v>
      </c>
      <c r="H32">
        <f>+G32</f>
        <v>5.4761500003223773E-2</v>
      </c>
      <c r="O32">
        <f ca="1">+C$11+C$12*$F32</f>
        <v>-1.6715865555644659E-2</v>
      </c>
      <c r="Q32" s="1">
        <f>+C32-15018.5</f>
        <v>22838.963000000003</v>
      </c>
    </row>
    <row r="33" spans="1:17" x14ac:dyDescent="0.2">
      <c r="A33" s="21" t="s">
        <v>83</v>
      </c>
      <c r="B33" s="23" t="s">
        <v>34</v>
      </c>
      <c r="C33" s="22">
        <v>37876.495000000003</v>
      </c>
      <c r="D33" s="3"/>
      <c r="E33">
        <f>+(C33-C$7)/C$8</f>
        <v>-4255.9981044435563</v>
      </c>
      <c r="F33">
        <f>ROUND(2*E33,0)/2</f>
        <v>-4256</v>
      </c>
      <c r="G33">
        <f>+C33-(C$7+F33*C$8)</f>
        <v>2.1280000000842847E-3</v>
      </c>
      <c r="H33">
        <f>+G33</f>
        <v>2.1280000000842847E-3</v>
      </c>
      <c r="O33">
        <f ca="1">+C$11+C$12*$F33</f>
        <v>-1.666510226023965E-2</v>
      </c>
      <c r="Q33" s="1">
        <f>+C33-15018.5</f>
        <v>22857.995000000003</v>
      </c>
    </row>
    <row r="34" spans="1:17" x14ac:dyDescent="0.2">
      <c r="A34" s="21" t="s">
        <v>83</v>
      </c>
      <c r="B34" s="23" t="s">
        <v>34</v>
      </c>
      <c r="C34" s="22">
        <v>37903.415999999997</v>
      </c>
      <c r="D34" s="3"/>
      <c r="E34">
        <f>+(C34-C$7)/C$8</f>
        <v>-4232.0177120509061</v>
      </c>
      <c r="F34">
        <f>ROUND(2*E34,0)/2</f>
        <v>-4232</v>
      </c>
      <c r="G34">
        <f>+C34-(C$7+F34*C$8)</f>
        <v>-1.9884000008460134E-2</v>
      </c>
      <c r="H34">
        <f>+G34</f>
        <v>-1.9884000008460134E-2</v>
      </c>
      <c r="O34">
        <f ca="1">+C$11+C$12*$F34</f>
        <v>-1.6593436431432584E-2</v>
      </c>
      <c r="Q34" s="1">
        <f>+C34-15018.5</f>
        <v>22884.915999999997</v>
      </c>
    </row>
    <row r="35" spans="1:17" x14ac:dyDescent="0.2">
      <c r="A35" s="21" t="s">
        <v>87</v>
      </c>
      <c r="B35" s="23" t="s">
        <v>34</v>
      </c>
      <c r="C35" s="22">
        <v>37939.343000000001</v>
      </c>
      <c r="D35" s="3"/>
      <c r="E35">
        <f>+(C35-C$7)/C$8</f>
        <v>-4200.0150539961915</v>
      </c>
      <c r="F35">
        <f>ROUND(2*E35,0)/2</f>
        <v>-4200</v>
      </c>
      <c r="G35">
        <f>+C35-(C$7+F35*C$8)</f>
        <v>-1.690000000235159E-2</v>
      </c>
      <c r="H35">
        <f>+G35</f>
        <v>-1.690000000235159E-2</v>
      </c>
      <c r="O35">
        <f ca="1">+C$11+C$12*$F35</f>
        <v>-1.6497881993023163E-2</v>
      </c>
      <c r="Q35" s="1">
        <f>+C35-15018.5</f>
        <v>22920.843000000001</v>
      </c>
    </row>
    <row r="36" spans="1:17" x14ac:dyDescent="0.2">
      <c r="A36" s="21" t="s">
        <v>87</v>
      </c>
      <c r="B36" s="23" t="s">
        <v>34</v>
      </c>
      <c r="C36" s="22">
        <v>38233.527999999998</v>
      </c>
      <c r="D36" s="3"/>
      <c r="E36">
        <f>+(C36-C$7)/C$8</f>
        <v>-3937.9641741613777</v>
      </c>
      <c r="F36">
        <f>ROUND(2*E36,0)/2</f>
        <v>-3938</v>
      </c>
      <c r="G36">
        <f>+C36-(C$7+F36*C$8)</f>
        <v>4.0218999994976912E-2</v>
      </c>
      <c r="H36">
        <f>+G36</f>
        <v>4.0218999994976912E-2</v>
      </c>
      <c r="O36">
        <f ca="1">+C$11+C$12*$F36</f>
        <v>-1.5715530028546018E-2</v>
      </c>
      <c r="Q36" s="1">
        <f>+C36-15018.5</f>
        <v>23215.027999999998</v>
      </c>
    </row>
    <row r="37" spans="1:17" x14ac:dyDescent="0.2">
      <c r="A37" s="21" t="s">
        <v>83</v>
      </c>
      <c r="B37" s="23" t="s">
        <v>34</v>
      </c>
      <c r="C37" s="22">
        <v>38323.326000000001</v>
      </c>
      <c r="D37" s="3"/>
      <c r="E37">
        <f>+(C37-C$7)/C$8</f>
        <v>-3857.9748990201997</v>
      </c>
      <c r="F37">
        <f>ROUND(2*E37,0)/2</f>
        <v>-3858</v>
      </c>
      <c r="G37">
        <f>+C37-(C$7+F37*C$8)</f>
        <v>2.8179000000818633E-2</v>
      </c>
      <c r="H37">
        <f>+G37</f>
        <v>2.8179000000818633E-2</v>
      </c>
      <c r="O37">
        <f ca="1">+C$11+C$12*$F37</f>
        <v>-1.5476643932522462E-2</v>
      </c>
      <c r="Q37" s="1">
        <f>+C37-15018.5</f>
        <v>23304.826000000001</v>
      </c>
    </row>
    <row r="38" spans="1:17" x14ac:dyDescent="0.2">
      <c r="A38" s="21" t="s">
        <v>115</v>
      </c>
      <c r="B38" s="23" t="s">
        <v>34</v>
      </c>
      <c r="C38" s="22">
        <v>38671.336000000003</v>
      </c>
      <c r="D38" s="3"/>
      <c r="E38">
        <f>+(C38-C$7)/C$8</f>
        <v>-3547.9783774731636</v>
      </c>
      <c r="F38">
        <f>ROUND(2*E38,0)/2</f>
        <v>-3548</v>
      </c>
      <c r="G38">
        <f>+C38-(C$7+F38*C$8)</f>
        <v>2.4274000003060792E-2</v>
      </c>
      <c r="H38">
        <f>+G38</f>
        <v>2.4274000003060792E-2</v>
      </c>
      <c r="O38">
        <f ca="1">+C$11+C$12*$F38</f>
        <v>-1.4550960310431184E-2</v>
      </c>
      <c r="Q38" s="1">
        <f>+C38-15018.5</f>
        <v>23652.836000000003</v>
      </c>
    </row>
    <row r="39" spans="1:17" x14ac:dyDescent="0.2">
      <c r="A39" s="21" t="s">
        <v>83</v>
      </c>
      <c r="B39" s="23" t="s">
        <v>34</v>
      </c>
      <c r="C39" s="22">
        <v>39028.332000000002</v>
      </c>
      <c r="D39" s="3"/>
      <c r="E39">
        <f>+(C39-C$7)/C$8</f>
        <v>-3229.9774056441797</v>
      </c>
      <c r="F39">
        <f>ROUND(2*E39,0)/2</f>
        <v>-3230</v>
      </c>
      <c r="G39">
        <f>+C39-(C$7+F39*C$8)</f>
        <v>2.5365000001329463E-2</v>
      </c>
      <c r="H39">
        <f>+G39</f>
        <v>2.5365000001329463E-2</v>
      </c>
      <c r="O39">
        <f ca="1">+C$11+C$12*$F39</f>
        <v>-1.360138807873755E-2</v>
      </c>
      <c r="Q39" s="1">
        <f>+C39-15018.5</f>
        <v>24009.832000000002</v>
      </c>
    </row>
    <row r="40" spans="1:17" x14ac:dyDescent="0.2">
      <c r="A40" s="21" t="s">
        <v>83</v>
      </c>
      <c r="B40" s="23" t="s">
        <v>34</v>
      </c>
      <c r="C40" s="22">
        <v>39440.285000000003</v>
      </c>
      <c r="D40" s="3"/>
      <c r="E40">
        <f>+(C40-C$7)/C$8</f>
        <v>-2863.0224415889347</v>
      </c>
      <c r="F40">
        <f>ROUND(2*E40,0)/2</f>
        <v>-2863</v>
      </c>
      <c r="G40">
        <f>+C40-(C$7+F40*C$8)</f>
        <v>-2.5193499997840263E-2</v>
      </c>
      <c r="H40">
        <f>+G40</f>
        <v>-2.5193499997840263E-2</v>
      </c>
      <c r="O40">
        <f ca="1">+C$11+C$12*$F40</f>
        <v>-1.2505498113229489E-2</v>
      </c>
      <c r="Q40" s="1">
        <f>+C40-15018.5</f>
        <v>24421.785000000003</v>
      </c>
    </row>
    <row r="41" spans="1:17" x14ac:dyDescent="0.2">
      <c r="A41" s="21" t="s">
        <v>115</v>
      </c>
      <c r="B41" s="23" t="s">
        <v>34</v>
      </c>
      <c r="C41" s="22">
        <v>40127.351000000002</v>
      </c>
      <c r="D41" s="3"/>
      <c r="E41">
        <f>+(C41-C$7)/C$8</f>
        <v>-2251.0053441686473</v>
      </c>
      <c r="F41">
        <f>ROUND(2*E41,0)/2</f>
        <v>-2251</v>
      </c>
      <c r="G41">
        <f>+C41-(C$7+F41*C$8)</f>
        <v>-5.9994999974151142E-3</v>
      </c>
      <c r="H41">
        <f>+G41</f>
        <v>-5.9994999974151142E-3</v>
      </c>
      <c r="O41">
        <f ca="1">+C$11+C$12*$F41</f>
        <v>-1.0678019478649287E-2</v>
      </c>
      <c r="Q41" s="1">
        <f>+C41-15018.5</f>
        <v>25108.851000000002</v>
      </c>
    </row>
    <row r="42" spans="1:17" x14ac:dyDescent="0.2">
      <c r="A42" s="21" t="s">
        <v>115</v>
      </c>
      <c r="B42" s="23" t="s">
        <v>34</v>
      </c>
      <c r="C42" s="22">
        <v>40145.328000000001</v>
      </c>
      <c r="D42" s="3"/>
      <c r="E42">
        <f>+(C42-C$7)/C$8</f>
        <v>-2234.9919897597206</v>
      </c>
      <c r="F42">
        <f>ROUND(2*E42,0)/2</f>
        <v>-2235</v>
      </c>
      <c r="G42">
        <f>+C42-(C$7+F42*C$8)</f>
        <v>8.9924999992945231E-3</v>
      </c>
      <c r="H42">
        <f>+G42</f>
        <v>8.9924999992945231E-3</v>
      </c>
      <c r="O42">
        <f ca="1">+C$11+C$12*$F42</f>
        <v>-1.0630242259444578E-2</v>
      </c>
      <c r="Q42" s="1">
        <f>+C42-15018.5</f>
        <v>25126.828000000001</v>
      </c>
    </row>
    <row r="43" spans="1:17" x14ac:dyDescent="0.2">
      <c r="A43" s="21" t="s">
        <v>115</v>
      </c>
      <c r="B43" s="23" t="s">
        <v>34</v>
      </c>
      <c r="C43" s="22">
        <v>40384.438000000002</v>
      </c>
      <c r="D43" s="3"/>
      <c r="E43">
        <f>+(C43-C$7)/C$8</f>
        <v>-2022.0002128937926</v>
      </c>
      <c r="F43">
        <f>ROUND(2*E43,0)/2</f>
        <v>-2022</v>
      </c>
      <c r="G43">
        <f>+C43-(C$7+F43*C$8)</f>
        <v>-2.390000008745119E-4</v>
      </c>
      <c r="H43">
        <f>+G43</f>
        <v>-2.390000008745119E-4</v>
      </c>
      <c r="O43">
        <f ca="1">+C$11+C$12*$F43</f>
        <v>-9.9942080287818598E-3</v>
      </c>
      <c r="Q43" s="1">
        <f>+C43-15018.5</f>
        <v>25365.938000000002</v>
      </c>
    </row>
    <row r="44" spans="1:17" x14ac:dyDescent="0.2">
      <c r="A44" s="21" t="s">
        <v>115</v>
      </c>
      <c r="B44" s="23" t="s">
        <v>34</v>
      </c>
      <c r="C44" s="22">
        <v>40778.468999999997</v>
      </c>
      <c r="D44" s="3"/>
      <c r="E44">
        <f>+(C44-C$7)/C$8</f>
        <v>-1671.0096109521876</v>
      </c>
      <c r="F44">
        <f>ROUND(2*E44,0)/2</f>
        <v>-1671</v>
      </c>
      <c r="G44">
        <f>+C44-(C$7+F44*C$8)</f>
        <v>-1.0789500003738794E-2</v>
      </c>
      <c r="H44">
        <f>+G44</f>
        <v>-1.0789500003738794E-2</v>
      </c>
      <c r="O44">
        <f ca="1">+C$11+C$12*$F44</f>
        <v>-8.9460952824785105E-3</v>
      </c>
      <c r="Q44" s="1">
        <f>+C44-15018.5</f>
        <v>25759.968999999997</v>
      </c>
    </row>
    <row r="45" spans="1:17" x14ac:dyDescent="0.2">
      <c r="A45" s="21" t="s">
        <v>115</v>
      </c>
      <c r="B45" s="23" t="s">
        <v>34</v>
      </c>
      <c r="C45" s="22">
        <v>41831.506999999998</v>
      </c>
      <c r="D45" s="3"/>
      <c r="E45">
        <f>+(C45-C$7)/C$8</f>
        <v>-732.99599911101666</v>
      </c>
      <c r="F45">
        <f>ROUND(2*E45,0)/2</f>
        <v>-733</v>
      </c>
      <c r="G45">
        <f>+C45-(C$7+F45*C$8)</f>
        <v>4.4914999962202273E-3</v>
      </c>
      <c r="H45">
        <f>+G45</f>
        <v>4.4914999962202273E-3</v>
      </c>
      <c r="O45">
        <f ca="1">+C$11+C$12*$F45</f>
        <v>-6.1451558066023208E-3</v>
      </c>
      <c r="Q45" s="1">
        <f>+C45-15018.5</f>
        <v>26813.006999999998</v>
      </c>
    </row>
    <row r="46" spans="1:17" x14ac:dyDescent="0.2">
      <c r="A46" s="21" t="s">
        <v>115</v>
      </c>
      <c r="B46" s="23" t="s">
        <v>34</v>
      </c>
      <c r="C46" s="22">
        <v>41931.42</v>
      </c>
      <c r="D46" s="3"/>
      <c r="E46">
        <f>+(C46-C$7)/C$8</f>
        <v>-643.99659548086527</v>
      </c>
      <c r="F46">
        <f>ROUND(2*E46,0)/2</f>
        <v>-644</v>
      </c>
      <c r="G46">
        <f>+C46-(C$7+F46*C$8)</f>
        <v>3.8219999987632036E-3</v>
      </c>
      <c r="H46">
        <f>+G46</f>
        <v>3.8219999987632036E-3</v>
      </c>
      <c r="O46">
        <f ca="1">+C$11+C$12*$F46</f>
        <v>-5.8793950247761143E-3</v>
      </c>
      <c r="Q46" s="1">
        <f>+C46-15018.5</f>
        <v>26912.92</v>
      </c>
    </row>
    <row r="47" spans="1:17" x14ac:dyDescent="0.2">
      <c r="A47" s="21" t="s">
        <v>115</v>
      </c>
      <c r="B47" s="23" t="s">
        <v>34</v>
      </c>
      <c r="C47" s="22">
        <v>42545.478000000003</v>
      </c>
      <c r="D47" s="3"/>
      <c r="E47">
        <f>+(C47-C$7)/C$8</f>
        <v>-97.012761602154626</v>
      </c>
      <c r="F47">
        <f>ROUND(2*E47,0)/2</f>
        <v>-97</v>
      </c>
      <c r="G47">
        <f>+C47-(C$7+F47*C$8)</f>
        <v>-1.4326500000606757E-2</v>
      </c>
      <c r="H47">
        <f>+G47</f>
        <v>-1.4326500000606757E-2</v>
      </c>
      <c r="O47">
        <f ca="1">+C$11+C$12*$F47</f>
        <v>-4.2460113432150528E-3</v>
      </c>
      <c r="Q47" s="1">
        <f>+C47-15018.5</f>
        <v>27526.978000000003</v>
      </c>
    </row>
    <row r="48" spans="1:17" x14ac:dyDescent="0.2">
      <c r="A48" s="21" t="s">
        <v>115</v>
      </c>
      <c r="B48" s="23" t="s">
        <v>34</v>
      </c>
      <c r="C48" s="22">
        <v>42654.381000000001</v>
      </c>
      <c r="D48" s="3"/>
      <c r="E48">
        <f>+(C48-C$7)/C$8</f>
        <v>-5.3446140331057509E-3</v>
      </c>
      <c r="F48">
        <f>ROUND(2*E48,0)/2</f>
        <v>0</v>
      </c>
      <c r="G48">
        <f>+C48-(C$7+F48*C$8)</f>
        <v>-6.0000000012223609E-3</v>
      </c>
      <c r="H48">
        <f>+G48</f>
        <v>-6.0000000012223609E-3</v>
      </c>
      <c r="O48">
        <f ca="1">+C$11+C$12*$F48</f>
        <v>-3.9563619517864919E-3</v>
      </c>
      <c r="Q48" s="1">
        <f>+C48-15018.5</f>
        <v>27635.881000000001</v>
      </c>
    </row>
    <row r="49" spans="1:17" x14ac:dyDescent="0.2">
      <c r="A49" t="s">
        <v>205</v>
      </c>
      <c r="B49" s="2"/>
      <c r="C49" s="3">
        <v>42654.387000000002</v>
      </c>
      <c r="D49" s="3"/>
      <c r="E49">
        <f>+(C49-C$7)/C$8</f>
        <v>0</v>
      </c>
      <c r="F49">
        <f>ROUND(2*E49,0)/2</f>
        <v>0</v>
      </c>
      <c r="G49">
        <f>+C49-(C$7+F49*C$8)</f>
        <v>0</v>
      </c>
      <c r="I49">
        <f>+G49</f>
        <v>0</v>
      </c>
      <c r="O49">
        <f ca="1">+C$11+C$12*$F49</f>
        <v>-3.9563619517864919E-3</v>
      </c>
      <c r="Q49" s="1">
        <f>+C49-15018.5</f>
        <v>27635.887000000002</v>
      </c>
    </row>
    <row r="50" spans="1:17" x14ac:dyDescent="0.2">
      <c r="A50" s="21" t="s">
        <v>148</v>
      </c>
      <c r="B50" s="23" t="s">
        <v>34</v>
      </c>
      <c r="C50" s="22">
        <v>42717.271000000001</v>
      </c>
      <c r="D50" s="3"/>
      <c r="E50">
        <f>+(C50-C$7)/C$8</f>
        <v>56.015118131556953</v>
      </c>
      <c r="F50">
        <f>ROUND(2*E50,0)/2</f>
        <v>56</v>
      </c>
      <c r="G50">
        <f>+C50-(C$7+F50*C$8)</f>
        <v>1.6971999997622333E-2</v>
      </c>
      <c r="H50">
        <f>+G50</f>
        <v>1.6971999997622333E-2</v>
      </c>
      <c r="O50">
        <f ca="1">+C$11+C$12*$F50</f>
        <v>-3.7891416845700029E-3</v>
      </c>
      <c r="Q50" s="1">
        <f>+C50-15018.5</f>
        <v>27698.771000000001</v>
      </c>
    </row>
    <row r="51" spans="1:17" x14ac:dyDescent="0.2">
      <c r="A51" s="21" t="s">
        <v>115</v>
      </c>
      <c r="B51" s="23" t="s">
        <v>34</v>
      </c>
      <c r="C51" s="22">
        <v>42957.478999999999</v>
      </c>
      <c r="D51" s="3"/>
      <c r="E51">
        <f>+(C51-C$7)/C$8</f>
        <v>269.98495936534215</v>
      </c>
      <c r="F51">
        <f>ROUND(2*E51,0)/2</f>
        <v>270</v>
      </c>
      <c r="G51">
        <f>+C51-(C$7+F51*C$8)</f>
        <v>-1.6885000004549511E-2</v>
      </c>
      <c r="H51">
        <f>+G51</f>
        <v>-1.6885000004549511E-2</v>
      </c>
      <c r="O51">
        <f ca="1">+C$11+C$12*$F51</f>
        <v>-3.1501213777069916E-3</v>
      </c>
      <c r="Q51" s="1">
        <f>+C51-15018.5</f>
        <v>27938.978999999999</v>
      </c>
    </row>
    <row r="52" spans="1:17" x14ac:dyDescent="0.2">
      <c r="A52" s="21" t="s">
        <v>157</v>
      </c>
      <c r="B52" s="23" t="s">
        <v>34</v>
      </c>
      <c r="C52" s="22">
        <v>49318.310299999997</v>
      </c>
      <c r="D52" s="3"/>
      <c r="E52">
        <f>+(C52-C$7)/C$8</f>
        <v>5936.0163295774009</v>
      </c>
      <c r="F52">
        <f>ROUND(2*E52,0)/2</f>
        <v>5936</v>
      </c>
      <c r="G52">
        <f>+C52-(C$7+F52*C$8)</f>
        <v>1.8331999992369674E-2</v>
      </c>
      <c r="H52">
        <f>+G52</f>
        <v>1.8331999992369674E-2</v>
      </c>
      <c r="O52">
        <f ca="1">+C$11+C$12*$F52</f>
        <v>1.3768986373161336E-2</v>
      </c>
      <c r="Q52" s="1">
        <f>+C52-15018.5</f>
        <v>34299.810299999997</v>
      </c>
    </row>
    <row r="53" spans="1:17" x14ac:dyDescent="0.2">
      <c r="A53" s="7" t="s">
        <v>35</v>
      </c>
      <c r="B53" s="6" t="s">
        <v>34</v>
      </c>
      <c r="C53" s="7">
        <v>52500.955999999998</v>
      </c>
      <c r="D53" s="5"/>
      <c r="E53">
        <f>+(C53-C$7)/C$8</f>
        <v>8771.0184741037829</v>
      </c>
      <c r="F53">
        <f>ROUND(2*E53,0)/2</f>
        <v>8771</v>
      </c>
      <c r="G53">
        <f>+C53-(C$7+F53*C$8)</f>
        <v>2.0739499996125232E-2</v>
      </c>
      <c r="H53">
        <f>+G53</f>
        <v>2.0739499996125232E-2</v>
      </c>
      <c r="O53">
        <f ca="1">+C$11+C$12*$F53</f>
        <v>2.2234512400996088E-2</v>
      </c>
      <c r="Q53" s="1">
        <f>+C53-15018.5</f>
        <v>37482.455999999998</v>
      </c>
    </row>
    <row r="54" spans="1:17" x14ac:dyDescent="0.2">
      <c r="A54" s="24" t="s">
        <v>38</v>
      </c>
      <c r="B54" s="25"/>
      <c r="C54" s="24">
        <v>53549.491399999999</v>
      </c>
      <c r="D54" s="24">
        <v>1.1999999999999999E-3</v>
      </c>
      <c r="E54">
        <f>+(C54-C$7)/C$8</f>
        <v>9705.0213094215269</v>
      </c>
      <c r="F54">
        <f>ROUND(2*E54,0)/2</f>
        <v>9705</v>
      </c>
      <c r="G54">
        <f>+C54-(C$7+F54*C$8)</f>
        <v>2.3922499996842816E-2</v>
      </c>
      <c r="K54">
        <f>+G54</f>
        <v>2.3922499996842816E-2</v>
      </c>
      <c r="O54">
        <f ca="1">+C$11+C$12*$F54</f>
        <v>2.5023507572071099E-2</v>
      </c>
      <c r="Q54" s="1">
        <f>+C54-15018.5</f>
        <v>38530.991399999999</v>
      </c>
    </row>
    <row r="55" spans="1:17" x14ac:dyDescent="0.2">
      <c r="A55" s="24" t="s">
        <v>39</v>
      </c>
      <c r="B55" s="25"/>
      <c r="C55" s="24">
        <v>53897.508699999998</v>
      </c>
      <c r="D55" s="24">
        <v>2.9999999999999997E-4</v>
      </c>
      <c r="E55">
        <f>+(C55-C$7)/C$8</f>
        <v>10015.0243335823</v>
      </c>
      <c r="F55">
        <f>ROUND(2*E55,0)/2</f>
        <v>10015</v>
      </c>
      <c r="G55">
        <f>+C55-(C$7+F55*C$8)</f>
        <v>2.7317499996570405E-2</v>
      </c>
      <c r="K55">
        <f>+G55</f>
        <v>2.7317499996570405E-2</v>
      </c>
      <c r="O55">
        <f ca="1">+C$11+C$12*$F55</f>
        <v>2.5949191194162377E-2</v>
      </c>
      <c r="Q55" s="1">
        <f>+C55-15018.5</f>
        <v>38879.008699999998</v>
      </c>
    </row>
    <row r="56" spans="1:17" x14ac:dyDescent="0.2">
      <c r="A56" s="21" t="s">
        <v>176</v>
      </c>
      <c r="B56" s="23" t="s">
        <v>198</v>
      </c>
      <c r="C56" s="22">
        <v>54648.546000000002</v>
      </c>
      <c r="D56" s="3"/>
      <c r="E56">
        <f>+(C56-C$7)/C$8</f>
        <v>10684.025082273651</v>
      </c>
      <c r="F56">
        <f>ROUND(2*E56,0)/2</f>
        <v>10684</v>
      </c>
      <c r="G56">
        <f>+C56-(C$7+F56*C$8)</f>
        <v>2.8158000000985339E-2</v>
      </c>
      <c r="K56">
        <f>+G56</f>
        <v>2.8158000000985339E-2</v>
      </c>
      <c r="O56">
        <f ca="1">+C$11+C$12*$F56</f>
        <v>2.7946876172159362E-2</v>
      </c>
      <c r="Q56" s="1">
        <f>+C56-15018.5</f>
        <v>39630.046000000002</v>
      </c>
    </row>
    <row r="57" spans="1:17" x14ac:dyDescent="0.2">
      <c r="A57" s="21" t="s">
        <v>176</v>
      </c>
      <c r="B57" s="23" t="s">
        <v>198</v>
      </c>
      <c r="C57" s="22">
        <v>54648.5461</v>
      </c>
      <c r="D57" s="3"/>
      <c r="E57">
        <f>+(C57-C$7)/C$8</f>
        <v>10684.025171350549</v>
      </c>
      <c r="F57">
        <f>ROUND(2*E57,0)/2</f>
        <v>10684</v>
      </c>
      <c r="G57">
        <f>+C57-(C$7+F57*C$8)</f>
        <v>2.8257999998459127E-2</v>
      </c>
      <c r="K57">
        <f>+G57</f>
        <v>2.8257999998459127E-2</v>
      </c>
      <c r="O57">
        <f ca="1">+C$11+C$12*$F57</f>
        <v>2.7946876172159362E-2</v>
      </c>
      <c r="Q57" s="1">
        <f>+C57-15018.5</f>
        <v>39630.0461</v>
      </c>
    </row>
    <row r="58" spans="1:17" x14ac:dyDescent="0.2">
      <c r="A58" s="26" t="s">
        <v>42</v>
      </c>
      <c r="B58" s="27" t="s">
        <v>34</v>
      </c>
      <c r="C58" s="26">
        <v>55380.500200000002</v>
      </c>
      <c r="D58" s="26">
        <v>2.0000000000000001E-4</v>
      </c>
      <c r="E58">
        <f>+(C58-C$7)/C$8</f>
        <v>11336.02719695927</v>
      </c>
      <c r="F58">
        <f>ROUND(2*E58,0)/2</f>
        <v>11336</v>
      </c>
      <c r="G58">
        <f>+C58-(C$7+F58*C$8)</f>
        <v>3.0531999997037929E-2</v>
      </c>
      <c r="J58">
        <f>+G58</f>
        <v>3.0531999997037929E-2</v>
      </c>
      <c r="O58">
        <f ca="1">+C$11+C$12*$F58</f>
        <v>2.9893797854751342E-2</v>
      </c>
      <c r="Q58" s="1">
        <f>+C58-15018.5</f>
        <v>40362.000200000002</v>
      </c>
    </row>
    <row r="59" spans="1:17" x14ac:dyDescent="0.2">
      <c r="A59" s="26" t="s">
        <v>43</v>
      </c>
      <c r="B59" s="27" t="s">
        <v>34</v>
      </c>
      <c r="C59" s="26">
        <v>55389.480539999997</v>
      </c>
      <c r="D59" s="26">
        <v>1E-4</v>
      </c>
      <c r="E59">
        <f>+(C59-C$7)/C$8</f>
        <v>11344.026605488645</v>
      </c>
      <c r="F59">
        <f>ROUND(2*E59,0)/2</f>
        <v>11344</v>
      </c>
      <c r="G59">
        <f>+C59-(C$7+F59*C$8)</f>
        <v>2.9867999990528915E-2</v>
      </c>
      <c r="K59">
        <f>+G59</f>
        <v>2.9867999990528915E-2</v>
      </c>
      <c r="O59">
        <f ca="1">+C$11+C$12*$F59</f>
        <v>2.9917686464353697E-2</v>
      </c>
      <c r="Q59" s="1">
        <f>+C59-15018.5</f>
        <v>40370.980539999997</v>
      </c>
    </row>
    <row r="60" spans="1:17" x14ac:dyDescent="0.2">
      <c r="A60" s="21" t="s">
        <v>197</v>
      </c>
      <c r="B60" s="23" t="s">
        <v>198</v>
      </c>
      <c r="C60" s="22">
        <v>55838.533300000003</v>
      </c>
      <c r="D60" s="3"/>
      <c r="E60">
        <f>+(C60-C$7)/C$8</f>
        <v>11744.028885857304</v>
      </c>
      <c r="F60">
        <f>ROUND(2*E60,0)/2</f>
        <v>11744</v>
      </c>
      <c r="G60">
        <f>+C60-(C$7+F60*C$8)</f>
        <v>3.2427999998617452E-2</v>
      </c>
      <c r="K60">
        <f>+G60</f>
        <v>3.2427999998617452E-2</v>
      </c>
      <c r="O60">
        <f ca="1">+C$11+C$12*$F60</f>
        <v>3.1112116944471472E-2</v>
      </c>
      <c r="Q60" s="1">
        <f>+C60-15018.5</f>
        <v>40820.033300000003</v>
      </c>
    </row>
    <row r="61" spans="1:17" x14ac:dyDescent="0.2">
      <c r="A61" s="28" t="s">
        <v>0</v>
      </c>
      <c r="B61" s="29" t="s">
        <v>34</v>
      </c>
      <c r="C61" s="30">
        <v>57980.5069</v>
      </c>
      <c r="D61" s="30">
        <v>8.9999999999999998E-4</v>
      </c>
      <c r="E61">
        <f>+(C61-C$7)/C$8</f>
        <v>13652.032578985598</v>
      </c>
      <c r="F61">
        <f>ROUND(2*E61,0)/2</f>
        <v>13652</v>
      </c>
      <c r="G61">
        <f>+C61-(C$7+F61*C$8)</f>
        <v>3.6573999997926876E-2</v>
      </c>
      <c r="K61">
        <f>+G61</f>
        <v>3.6573999997926876E-2</v>
      </c>
      <c r="O61">
        <f ca="1">+C$11+C$12*$F61</f>
        <v>3.6809550334633276E-2</v>
      </c>
      <c r="Q61" s="1">
        <f>+C61-15018.5</f>
        <v>42962.0069</v>
      </c>
    </row>
    <row r="62" spans="1:17" x14ac:dyDescent="0.2">
      <c r="A62" s="31" t="s">
        <v>199</v>
      </c>
      <c r="B62" s="32" t="s">
        <v>34</v>
      </c>
      <c r="C62" s="61">
        <v>59408.4899</v>
      </c>
      <c r="D62" s="62">
        <v>3.5000000000000001E-3</v>
      </c>
      <c r="E62">
        <f>+(C62-C$7)/C$8</f>
        <v>14924.035575532533</v>
      </c>
      <c r="F62">
        <f>ROUND(2*E62,0)/2</f>
        <v>14924</v>
      </c>
      <c r="G62">
        <f>+C62-(C$7+F62*C$8)</f>
        <v>3.9938000001711771E-2</v>
      </c>
      <c r="K62">
        <f>+G62</f>
        <v>3.9938000001711771E-2</v>
      </c>
      <c r="O62">
        <f ca="1">+C$11+C$12*$F62</f>
        <v>4.0607839261407805E-2</v>
      </c>
      <c r="Q62" s="1">
        <f>+C62-15018.5</f>
        <v>44389.9899</v>
      </c>
    </row>
    <row r="63" spans="1:17" x14ac:dyDescent="0.2">
      <c r="A63" s="31" t="s">
        <v>199</v>
      </c>
      <c r="B63" s="32" t="s">
        <v>34</v>
      </c>
      <c r="C63" s="61">
        <v>59472.480100000001</v>
      </c>
      <c r="D63" s="62">
        <v>3.5000000000000001E-3</v>
      </c>
      <c r="E63">
        <f>+(C63-C$7)/C$8</f>
        <v>14981.036062337795</v>
      </c>
      <c r="F63">
        <f>ROUND(2*E63,0)/2</f>
        <v>14981</v>
      </c>
      <c r="G63">
        <f>+C63-(C$7+F63*C$8)</f>
        <v>4.0484500001184642E-2</v>
      </c>
      <c r="K63">
        <f>+G63</f>
        <v>4.0484500001184642E-2</v>
      </c>
      <c r="O63">
        <f ca="1">+C$11+C$12*$F63</f>
        <v>4.0778045604824592E-2</v>
      </c>
      <c r="Q63" s="1">
        <f>+C63-15018.5</f>
        <v>44453.980100000001</v>
      </c>
    </row>
    <row r="64" spans="1:17" x14ac:dyDescent="0.2">
      <c r="B64" s="2"/>
      <c r="C64" s="3"/>
      <c r="D64" s="3"/>
    </row>
    <row r="65" spans="2:4" x14ac:dyDescent="0.2">
      <c r="B65" s="2"/>
      <c r="C65" s="3"/>
      <c r="D65" s="3"/>
    </row>
    <row r="66" spans="2:4" x14ac:dyDescent="0.2">
      <c r="B66" s="2"/>
      <c r="C66" s="3"/>
      <c r="D66" s="3"/>
    </row>
    <row r="67" spans="2:4" x14ac:dyDescent="0.2">
      <c r="B67" s="2"/>
      <c r="C67" s="3"/>
      <c r="D67" s="3"/>
    </row>
    <row r="68" spans="2:4" x14ac:dyDescent="0.2">
      <c r="B68" s="2"/>
      <c r="C68" s="3"/>
      <c r="D68" s="3"/>
    </row>
    <row r="69" spans="2:4" x14ac:dyDescent="0.2">
      <c r="B69" s="2"/>
      <c r="C69" s="3"/>
      <c r="D69" s="3"/>
    </row>
    <row r="70" spans="2:4" x14ac:dyDescent="0.2">
      <c r="B70" s="2"/>
      <c r="C70" s="3"/>
      <c r="D70" s="3"/>
    </row>
    <row r="71" spans="2:4" x14ac:dyDescent="0.2">
      <c r="B71" s="2"/>
      <c r="C71" s="3"/>
      <c r="D71" s="3"/>
    </row>
    <row r="72" spans="2:4" x14ac:dyDescent="0.2">
      <c r="B72" s="2"/>
      <c r="C72" s="3"/>
      <c r="D72" s="3"/>
    </row>
    <row r="73" spans="2:4" x14ac:dyDescent="0.2">
      <c r="B73" s="2"/>
      <c r="C73" s="3"/>
      <c r="D73" s="3"/>
    </row>
    <row r="74" spans="2:4" x14ac:dyDescent="0.2">
      <c r="C74" s="3"/>
      <c r="D74" s="3"/>
    </row>
    <row r="75" spans="2:4" x14ac:dyDescent="0.2">
      <c r="C75" s="3"/>
      <c r="D75" s="3"/>
    </row>
    <row r="76" spans="2:4" x14ac:dyDescent="0.2">
      <c r="C76" s="3"/>
      <c r="D76" s="3"/>
    </row>
    <row r="77" spans="2:4" x14ac:dyDescent="0.2">
      <c r="C77" s="3"/>
      <c r="D77" s="3"/>
    </row>
    <row r="78" spans="2:4" x14ac:dyDescent="0.2">
      <c r="C78" s="3"/>
      <c r="D78" s="3"/>
    </row>
    <row r="79" spans="2:4" x14ac:dyDescent="0.2">
      <c r="C79" s="3"/>
      <c r="D79" s="3"/>
    </row>
    <row r="80" spans="2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</sheetData>
  <sortState xmlns:xlrd2="http://schemas.microsoft.com/office/spreadsheetml/2017/richdata2" ref="A21:AB68">
    <sortCondition ref="C21:C68"/>
  </sortState>
  <phoneticPr fontId="7" type="noConversion"/>
  <hyperlinks>
    <hyperlink ref="H62059" r:id="rId1" display="http://vsolj.cetus-net.org/bulletin.html" xr:uid="{00000000-0004-0000-0000-000000000000}"/>
    <hyperlink ref="H62052" r:id="rId2" display="https://www.aavso.org/ejaavso" xr:uid="{00000000-0004-0000-0000-000001000000}"/>
    <hyperlink ref="I62059" r:id="rId3" display="http://vsolj.cetus-net.org/bulletin.html" xr:uid="{00000000-0004-0000-0000-000002000000}"/>
    <hyperlink ref="AQ55702" r:id="rId4" display="http://cdsbib.u-strasbg.fr/cgi-bin/cdsbib?1990RMxAA..21..381G" xr:uid="{00000000-0004-0000-0000-000003000000}"/>
    <hyperlink ref="H62056" r:id="rId5" display="https://www.aavso.org/ejaavso" xr:uid="{00000000-0004-0000-0000-000004000000}"/>
    <hyperlink ref="AP3066" r:id="rId6" display="http://cdsbib.u-strasbg.fr/cgi-bin/cdsbib?1990RMxAA..21..381G" xr:uid="{00000000-0004-0000-0000-000005000000}"/>
    <hyperlink ref="AP3069" r:id="rId7" display="http://cdsbib.u-strasbg.fr/cgi-bin/cdsbib?1990RMxAA..21..381G" xr:uid="{00000000-0004-0000-0000-000006000000}"/>
    <hyperlink ref="AP3067" r:id="rId8" display="http://cdsbib.u-strasbg.fr/cgi-bin/cdsbib?1990RMxAA..21..381G" xr:uid="{00000000-0004-0000-0000-000007000000}"/>
    <hyperlink ref="AP3051" r:id="rId9" display="http://cdsbib.u-strasbg.fr/cgi-bin/cdsbib?1990RMxAA..21..381G" xr:uid="{00000000-0004-0000-0000-000008000000}"/>
    <hyperlink ref="AQ3280" r:id="rId10" display="http://cdsbib.u-strasbg.fr/cgi-bin/cdsbib?1990RMxAA..21..381G" xr:uid="{00000000-0004-0000-0000-000009000000}"/>
    <hyperlink ref="AQ3284" r:id="rId11" display="http://cdsbib.u-strasbg.fr/cgi-bin/cdsbib?1990RMxAA..21..381G" xr:uid="{00000000-0004-0000-0000-00000A000000}"/>
    <hyperlink ref="AQ62972" r:id="rId12" display="http://cdsbib.u-strasbg.fr/cgi-bin/cdsbib?1990RMxAA..21..381G" xr:uid="{00000000-0004-0000-0000-00000B000000}"/>
    <hyperlink ref="I172" r:id="rId13" display="http://vsolj.cetus-net.org/bulletin.html" xr:uid="{00000000-0004-0000-0000-00000C000000}"/>
    <hyperlink ref="H172" r:id="rId14" display="http://vsolj.cetus-net.org/bulletin.html" xr:uid="{00000000-0004-0000-0000-00000D000000}"/>
    <hyperlink ref="AQ63633" r:id="rId15" display="http://cdsbib.u-strasbg.fr/cgi-bin/cdsbib?1990RMxAA..21..381G" xr:uid="{00000000-0004-0000-0000-00000E000000}"/>
    <hyperlink ref="AQ63632" r:id="rId16" display="http://cdsbib.u-strasbg.fr/cgi-bin/cdsbib?1990RMxAA..21..381G" xr:uid="{00000000-0004-0000-0000-00000F000000}"/>
    <hyperlink ref="AP1342" r:id="rId17" display="http://cdsbib.u-strasbg.fr/cgi-bin/cdsbib?1990RMxAA..21..381G" xr:uid="{00000000-0004-0000-0000-000010000000}"/>
    <hyperlink ref="AP1360" r:id="rId18" display="http://cdsbib.u-strasbg.fr/cgi-bin/cdsbib?1990RMxAA..21..381G" xr:uid="{00000000-0004-0000-0000-000011000000}"/>
    <hyperlink ref="AP1361" r:id="rId19" display="http://cdsbib.u-strasbg.fr/cgi-bin/cdsbib?1990RMxAA..21..381G" xr:uid="{00000000-0004-0000-0000-000012000000}"/>
    <hyperlink ref="AP1357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63"/>
  <sheetViews>
    <sheetView workbookViewId="0">
      <selection activeCell="A14" sqref="A14:C48"/>
    </sheetView>
  </sheetViews>
  <sheetFormatPr defaultRowHeight="12.75" x14ac:dyDescent="0.2"/>
  <cols>
    <col min="1" max="1" width="19.7109375" style="3" customWidth="1"/>
    <col min="2" max="2" width="4.42578125" style="4" customWidth="1"/>
    <col min="3" max="3" width="12.7109375" style="3" customWidth="1"/>
    <col min="4" max="4" width="5.42578125" style="4" customWidth="1"/>
    <col min="5" max="5" width="14.85546875" style="4" customWidth="1"/>
    <col min="6" max="6" width="9.140625" style="4"/>
    <col min="7" max="7" width="12" style="4" customWidth="1"/>
    <col min="8" max="8" width="14.140625" style="3" customWidth="1"/>
    <col min="9" max="9" width="22.5703125" style="4" customWidth="1"/>
    <col min="10" max="10" width="25.140625" style="4" customWidth="1"/>
    <col min="11" max="11" width="15.7109375" style="4" customWidth="1"/>
    <col min="12" max="12" width="14.140625" style="4" customWidth="1"/>
    <col min="13" max="13" width="9.5703125" style="4" customWidth="1"/>
    <col min="14" max="14" width="14.140625" style="4" customWidth="1"/>
    <col min="15" max="15" width="23.42578125" style="4" customWidth="1"/>
    <col min="16" max="16" width="16.5703125" style="4" customWidth="1"/>
    <col min="17" max="17" width="41" style="4" customWidth="1"/>
    <col min="18" max="16384" width="9.140625" style="4"/>
  </cols>
  <sheetData>
    <row r="1" spans="1:16" ht="15.75" x14ac:dyDescent="0.25">
      <c r="A1" s="8" t="s">
        <v>44</v>
      </c>
      <c r="I1" s="9" t="s">
        <v>45</v>
      </c>
      <c r="J1" s="10" t="s">
        <v>46</v>
      </c>
    </row>
    <row r="2" spans="1:16" x14ac:dyDescent="0.2">
      <c r="I2" s="11" t="s">
        <v>47</v>
      </c>
      <c r="J2" s="12" t="s">
        <v>48</v>
      </c>
    </row>
    <row r="3" spans="1:16" x14ac:dyDescent="0.2">
      <c r="A3" s="13" t="s">
        <v>49</v>
      </c>
      <c r="I3" s="11" t="s">
        <v>50</v>
      </c>
      <c r="J3" s="12" t="s">
        <v>51</v>
      </c>
    </row>
    <row r="4" spans="1:16" x14ac:dyDescent="0.2">
      <c r="I4" s="11" t="s">
        <v>52</v>
      </c>
      <c r="J4" s="12" t="s">
        <v>51</v>
      </c>
    </row>
    <row r="5" spans="1:16" ht="13.5" thickBot="1" x14ac:dyDescent="0.25">
      <c r="I5" s="14" t="s">
        <v>53</v>
      </c>
      <c r="J5" s="15" t="s">
        <v>54</v>
      </c>
    </row>
    <row r="10" spans="1:16" ht="13.5" thickBot="1" x14ac:dyDescent="0.25"/>
    <row r="11" spans="1:16" ht="12.75" customHeight="1" thickBot="1" x14ac:dyDescent="0.25">
      <c r="A11" s="3" t="str">
        <f t="shared" ref="A11:A48" si="0">P11</f>
        <v>BAVM 178 </v>
      </c>
      <c r="B11" s="2" t="str">
        <f t="shared" ref="B11:B48" si="1">IF(H11=INT(H11),"I","II")</f>
        <v>II</v>
      </c>
      <c r="C11" s="3">
        <f t="shared" ref="C11:C48" si="2">1*G11</f>
        <v>53549.491399999999</v>
      </c>
      <c r="D11" s="4" t="str">
        <f t="shared" ref="D11:D48" si="3">VLOOKUP(F11,I$1:J$5,2,FALSE)</f>
        <v>vis</v>
      </c>
      <c r="E11" s="16">
        <f>VLOOKUP(C11,Active!C$21:E$972,3,FALSE)</f>
        <v>9705.0213094215269</v>
      </c>
      <c r="F11" s="2" t="s">
        <v>53</v>
      </c>
      <c r="G11" s="4" t="str">
        <f t="shared" ref="G11:G48" si="4">MID(I11,3,LEN(I11)-3)</f>
        <v>53549.4914</v>
      </c>
      <c r="H11" s="3">
        <f t="shared" ref="H11:H48" si="5">1*K11</f>
        <v>9706.5</v>
      </c>
      <c r="I11" s="17" t="s">
        <v>158</v>
      </c>
      <c r="J11" s="18" t="s">
        <v>159</v>
      </c>
      <c r="K11" s="17">
        <v>9706.5</v>
      </c>
      <c r="L11" s="17" t="s">
        <v>160</v>
      </c>
      <c r="M11" s="18" t="s">
        <v>161</v>
      </c>
      <c r="N11" s="18" t="s">
        <v>162</v>
      </c>
      <c r="O11" s="19" t="s">
        <v>163</v>
      </c>
      <c r="P11" s="20" t="s">
        <v>164</v>
      </c>
    </row>
    <row r="12" spans="1:16" ht="12.75" customHeight="1" thickBot="1" x14ac:dyDescent="0.25">
      <c r="A12" s="3" t="str">
        <f t="shared" si="0"/>
        <v>BAVM 186 </v>
      </c>
      <c r="B12" s="2" t="str">
        <f t="shared" si="1"/>
        <v>II</v>
      </c>
      <c r="C12" s="3">
        <f t="shared" si="2"/>
        <v>53897.508699999998</v>
      </c>
      <c r="D12" s="4" t="str">
        <f t="shared" si="3"/>
        <v>vis</v>
      </c>
      <c r="E12" s="16">
        <f>VLOOKUP(C12,Active!C$21:E$972,3,FALSE)</f>
        <v>10015.0243335823</v>
      </c>
      <c r="F12" s="2" t="s">
        <v>53</v>
      </c>
      <c r="G12" s="4" t="str">
        <f t="shared" si="4"/>
        <v>53897.5087</v>
      </c>
      <c r="H12" s="3">
        <f t="shared" si="5"/>
        <v>10016.5</v>
      </c>
      <c r="I12" s="17" t="s">
        <v>165</v>
      </c>
      <c r="J12" s="18" t="s">
        <v>166</v>
      </c>
      <c r="K12" s="17" t="s">
        <v>167</v>
      </c>
      <c r="L12" s="17" t="s">
        <v>168</v>
      </c>
      <c r="M12" s="18" t="s">
        <v>161</v>
      </c>
      <c r="N12" s="18" t="s">
        <v>162</v>
      </c>
      <c r="O12" s="19" t="s">
        <v>169</v>
      </c>
      <c r="P12" s="20" t="s">
        <v>170</v>
      </c>
    </row>
    <row r="13" spans="1:16" ht="12.75" customHeight="1" thickBot="1" x14ac:dyDescent="0.25">
      <c r="A13" s="3" t="str">
        <f t="shared" si="0"/>
        <v>BAVM 220 </v>
      </c>
      <c r="B13" s="2" t="str">
        <f t="shared" si="1"/>
        <v>II</v>
      </c>
      <c r="C13" s="3">
        <f t="shared" si="2"/>
        <v>55380.500200000002</v>
      </c>
      <c r="D13" s="4" t="str">
        <f t="shared" si="3"/>
        <v>vis</v>
      </c>
      <c r="E13" s="16">
        <f>VLOOKUP(C13,Active!C$21:E$972,3,FALSE)</f>
        <v>11336.02719695927</v>
      </c>
      <c r="F13" s="2" t="s">
        <v>53</v>
      </c>
      <c r="G13" s="4" t="str">
        <f t="shared" si="4"/>
        <v>55380.5002</v>
      </c>
      <c r="H13" s="3">
        <f t="shared" si="5"/>
        <v>11337.5</v>
      </c>
      <c r="I13" s="17" t="s">
        <v>180</v>
      </c>
      <c r="J13" s="18" t="s">
        <v>181</v>
      </c>
      <c r="K13" s="17" t="s">
        <v>182</v>
      </c>
      <c r="L13" s="17" t="s">
        <v>183</v>
      </c>
      <c r="M13" s="18" t="s">
        <v>161</v>
      </c>
      <c r="N13" s="18" t="s">
        <v>162</v>
      </c>
      <c r="O13" s="19" t="s">
        <v>184</v>
      </c>
      <c r="P13" s="20" t="s">
        <v>185</v>
      </c>
    </row>
    <row r="14" spans="1:16" ht="12.75" customHeight="1" thickBot="1" x14ac:dyDescent="0.25">
      <c r="A14" s="3" t="str">
        <f t="shared" si="0"/>
        <v> PZ 4.134 </v>
      </c>
      <c r="B14" s="2" t="str">
        <f t="shared" si="1"/>
        <v>I</v>
      </c>
      <c r="C14" s="3">
        <f t="shared" si="2"/>
        <v>14602.17</v>
      </c>
      <c r="D14" s="4" t="str">
        <f t="shared" si="3"/>
        <v>vis</v>
      </c>
      <c r="E14" s="16">
        <f>VLOOKUP(C14,Active!C$21:E$972,3,FALSE)</f>
        <v>-24988.04543456389</v>
      </c>
      <c r="F14" s="2" t="s">
        <v>53</v>
      </c>
      <c r="G14" s="4" t="str">
        <f t="shared" si="4"/>
        <v>14602.17</v>
      </c>
      <c r="H14" s="3">
        <f t="shared" si="5"/>
        <v>-24988</v>
      </c>
      <c r="I14" s="17" t="s">
        <v>55</v>
      </c>
      <c r="J14" s="18" t="s">
        <v>56</v>
      </c>
      <c r="K14" s="17">
        <v>-24988</v>
      </c>
      <c r="L14" s="17" t="s">
        <v>57</v>
      </c>
      <c r="M14" s="18" t="s">
        <v>58</v>
      </c>
      <c r="N14" s="18"/>
      <c r="O14" s="19" t="s">
        <v>59</v>
      </c>
      <c r="P14" s="19" t="s">
        <v>60</v>
      </c>
    </row>
    <row r="15" spans="1:16" ht="12.75" customHeight="1" thickBot="1" x14ac:dyDescent="0.25">
      <c r="A15" s="3" t="str">
        <f t="shared" si="0"/>
        <v> PZ 4.134 </v>
      </c>
      <c r="B15" s="2" t="str">
        <f t="shared" si="1"/>
        <v>I</v>
      </c>
      <c r="C15" s="3">
        <f t="shared" si="2"/>
        <v>15263.37</v>
      </c>
      <c r="D15" s="4" t="str">
        <f t="shared" si="3"/>
        <v>vis</v>
      </c>
      <c r="E15" s="16">
        <f>VLOOKUP(C15,Active!C$21:E$972,3,FALSE)</f>
        <v>-24399.068968235621</v>
      </c>
      <c r="F15" s="2" t="s">
        <v>53</v>
      </c>
      <c r="G15" s="4" t="str">
        <f t="shared" si="4"/>
        <v>15263.37</v>
      </c>
      <c r="H15" s="3">
        <f t="shared" si="5"/>
        <v>-24399</v>
      </c>
      <c r="I15" s="17" t="s">
        <v>61</v>
      </c>
      <c r="J15" s="18" t="s">
        <v>62</v>
      </c>
      <c r="K15" s="17">
        <v>-24399</v>
      </c>
      <c r="L15" s="17" t="s">
        <v>63</v>
      </c>
      <c r="M15" s="18" t="s">
        <v>58</v>
      </c>
      <c r="N15" s="18"/>
      <c r="O15" s="19" t="s">
        <v>59</v>
      </c>
      <c r="P15" s="19" t="s">
        <v>60</v>
      </c>
    </row>
    <row r="16" spans="1:16" ht="12.75" customHeight="1" thickBot="1" x14ac:dyDescent="0.25">
      <c r="A16" s="3" t="str">
        <f t="shared" si="0"/>
        <v> PZ 4.134 </v>
      </c>
      <c r="B16" s="2" t="str">
        <f t="shared" si="1"/>
        <v>I</v>
      </c>
      <c r="C16" s="3">
        <f t="shared" si="2"/>
        <v>15290.36</v>
      </c>
      <c r="D16" s="4" t="str">
        <f t="shared" si="3"/>
        <v>vis</v>
      </c>
      <c r="E16" s="16">
        <f>VLOOKUP(C16,Active!C$21:E$972,3,FALSE)</f>
        <v>-24375.027112781601</v>
      </c>
      <c r="F16" s="2" t="s">
        <v>53</v>
      </c>
      <c r="G16" s="4" t="str">
        <f t="shared" si="4"/>
        <v>15290.36</v>
      </c>
      <c r="H16" s="3">
        <f t="shared" si="5"/>
        <v>-24375</v>
      </c>
      <c r="I16" s="17" t="s">
        <v>64</v>
      </c>
      <c r="J16" s="18" t="s">
        <v>65</v>
      </c>
      <c r="K16" s="17">
        <v>-24375</v>
      </c>
      <c r="L16" s="17" t="s">
        <v>66</v>
      </c>
      <c r="M16" s="18" t="s">
        <v>58</v>
      </c>
      <c r="N16" s="18"/>
      <c r="O16" s="19" t="s">
        <v>59</v>
      </c>
      <c r="P16" s="19" t="s">
        <v>60</v>
      </c>
    </row>
    <row r="17" spans="1:16" ht="12.75" customHeight="1" thickBot="1" x14ac:dyDescent="0.25">
      <c r="A17" s="3" t="str">
        <f t="shared" si="0"/>
        <v> PZ 4.134 </v>
      </c>
      <c r="B17" s="2" t="str">
        <f t="shared" si="1"/>
        <v>I</v>
      </c>
      <c r="C17" s="3">
        <f t="shared" si="2"/>
        <v>17825.3</v>
      </c>
      <c r="D17" s="4" t="str">
        <f t="shared" si="3"/>
        <v>vis</v>
      </c>
      <c r="E17" s="16">
        <f>VLOOKUP(C17,Active!C$21:E$972,3,FALSE)</f>
        <v>-22116.981130394779</v>
      </c>
      <c r="F17" s="2" t="s">
        <v>53</v>
      </c>
      <c r="G17" s="4" t="str">
        <f t="shared" si="4"/>
        <v>17825.30</v>
      </c>
      <c r="H17" s="3">
        <f t="shared" si="5"/>
        <v>-22117</v>
      </c>
      <c r="I17" s="17" t="s">
        <v>67</v>
      </c>
      <c r="J17" s="18" t="s">
        <v>68</v>
      </c>
      <c r="K17" s="17">
        <v>-22117</v>
      </c>
      <c r="L17" s="17" t="s">
        <v>69</v>
      </c>
      <c r="M17" s="18" t="s">
        <v>58</v>
      </c>
      <c r="N17" s="18"/>
      <c r="O17" s="19" t="s">
        <v>59</v>
      </c>
      <c r="P17" s="19" t="s">
        <v>60</v>
      </c>
    </row>
    <row r="18" spans="1:16" ht="12.75" customHeight="1" thickBot="1" x14ac:dyDescent="0.25">
      <c r="A18" s="3" t="str">
        <f t="shared" si="0"/>
        <v> PZ 4.134 </v>
      </c>
      <c r="B18" s="2" t="str">
        <f t="shared" si="1"/>
        <v>I</v>
      </c>
      <c r="C18" s="3">
        <f t="shared" si="2"/>
        <v>18565.3</v>
      </c>
      <c r="D18" s="4" t="str">
        <f t="shared" si="3"/>
        <v>vis</v>
      </c>
      <c r="E18" s="16">
        <f>VLOOKUP(C18,Active!C$21:E$972,3,FALSE)</f>
        <v>-21457.812066446026</v>
      </c>
      <c r="F18" s="2" t="s">
        <v>53</v>
      </c>
      <c r="G18" s="4" t="str">
        <f t="shared" si="4"/>
        <v>18565.30</v>
      </c>
      <c r="H18" s="3">
        <f t="shared" si="5"/>
        <v>-21458</v>
      </c>
      <c r="I18" s="17" t="s">
        <v>70</v>
      </c>
      <c r="J18" s="18" t="s">
        <v>71</v>
      </c>
      <c r="K18" s="17">
        <v>-21458</v>
      </c>
      <c r="L18" s="17" t="s">
        <v>72</v>
      </c>
      <c r="M18" s="18" t="s">
        <v>58</v>
      </c>
      <c r="N18" s="18"/>
      <c r="O18" s="19" t="s">
        <v>59</v>
      </c>
      <c r="P18" s="19" t="s">
        <v>60</v>
      </c>
    </row>
    <row r="19" spans="1:16" ht="12.75" customHeight="1" thickBot="1" x14ac:dyDescent="0.25">
      <c r="A19" s="3" t="str">
        <f t="shared" si="0"/>
        <v> PZ 4.134 </v>
      </c>
      <c r="B19" s="2" t="str">
        <f t="shared" si="1"/>
        <v>I</v>
      </c>
      <c r="C19" s="3">
        <f t="shared" si="2"/>
        <v>18585.23</v>
      </c>
      <c r="D19" s="4" t="str">
        <f t="shared" si="3"/>
        <v>vis</v>
      </c>
      <c r="E19" s="16">
        <f>VLOOKUP(C19,Active!C$21:E$972,3,FALSE)</f>
        <v>-21440.059040169675</v>
      </c>
      <c r="F19" s="2" t="s">
        <v>53</v>
      </c>
      <c r="G19" s="4" t="str">
        <f t="shared" si="4"/>
        <v>18585.23</v>
      </c>
      <c r="H19" s="3">
        <f t="shared" si="5"/>
        <v>-21440</v>
      </c>
      <c r="I19" s="17" t="s">
        <v>73</v>
      </c>
      <c r="J19" s="18" t="s">
        <v>74</v>
      </c>
      <c r="K19" s="17">
        <v>-21440</v>
      </c>
      <c r="L19" s="17" t="s">
        <v>75</v>
      </c>
      <c r="M19" s="18" t="s">
        <v>58</v>
      </c>
      <c r="N19" s="18"/>
      <c r="O19" s="19" t="s">
        <v>59</v>
      </c>
      <c r="P19" s="19" t="s">
        <v>60</v>
      </c>
    </row>
    <row r="20" spans="1:16" ht="12.75" customHeight="1" thickBot="1" x14ac:dyDescent="0.25">
      <c r="A20" s="3" t="str">
        <f t="shared" si="0"/>
        <v> PZ 4.134 </v>
      </c>
      <c r="B20" s="2" t="str">
        <f t="shared" si="1"/>
        <v>I</v>
      </c>
      <c r="C20" s="3">
        <f t="shared" si="2"/>
        <v>18888.439999999999</v>
      </c>
      <c r="D20" s="4" t="str">
        <f t="shared" si="3"/>
        <v>vis</v>
      </c>
      <c r="E20" s="16">
        <f>VLOOKUP(C20,Active!C$21:E$972,3,FALSE)</f>
        <v>-21169.968970061702</v>
      </c>
      <c r="F20" s="2" t="s">
        <v>53</v>
      </c>
      <c r="G20" s="4" t="str">
        <f t="shared" si="4"/>
        <v>18888.44</v>
      </c>
      <c r="H20" s="3">
        <f t="shared" si="5"/>
        <v>-21170</v>
      </c>
      <c r="I20" s="17" t="s">
        <v>76</v>
      </c>
      <c r="J20" s="18" t="s">
        <v>77</v>
      </c>
      <c r="K20" s="17">
        <v>-21170</v>
      </c>
      <c r="L20" s="17" t="s">
        <v>78</v>
      </c>
      <c r="M20" s="18" t="s">
        <v>58</v>
      </c>
      <c r="N20" s="18"/>
      <c r="O20" s="19" t="s">
        <v>59</v>
      </c>
      <c r="P20" s="19" t="s">
        <v>60</v>
      </c>
    </row>
    <row r="21" spans="1:16" ht="12.75" customHeight="1" thickBot="1" x14ac:dyDescent="0.25">
      <c r="A21" s="3" t="str">
        <f t="shared" si="0"/>
        <v> MHAR 1 </v>
      </c>
      <c r="B21" s="2" t="str">
        <f t="shared" si="1"/>
        <v>I</v>
      </c>
      <c r="C21" s="3">
        <f t="shared" si="2"/>
        <v>35778.29</v>
      </c>
      <c r="D21" s="4" t="str">
        <f t="shared" si="3"/>
        <v>vis</v>
      </c>
      <c r="E21" s="16">
        <f>VLOOKUP(C21,Active!C$21:E$972,3,FALSE)</f>
        <v>-6125.0140852848981</v>
      </c>
      <c r="F21" s="2" t="s">
        <v>53</v>
      </c>
      <c r="G21" s="4" t="str">
        <f t="shared" si="4"/>
        <v>35778.290</v>
      </c>
      <c r="H21" s="3">
        <f t="shared" si="5"/>
        <v>-6125</v>
      </c>
      <c r="I21" s="17" t="s">
        <v>79</v>
      </c>
      <c r="J21" s="18" t="s">
        <v>80</v>
      </c>
      <c r="K21" s="17">
        <v>-6125</v>
      </c>
      <c r="L21" s="17" t="s">
        <v>81</v>
      </c>
      <c r="M21" s="18" t="s">
        <v>58</v>
      </c>
      <c r="N21" s="18"/>
      <c r="O21" s="19" t="s">
        <v>82</v>
      </c>
      <c r="P21" s="19" t="s">
        <v>83</v>
      </c>
    </row>
    <row r="22" spans="1:16" ht="12.75" customHeight="1" thickBot="1" x14ac:dyDescent="0.25">
      <c r="A22" s="3" t="str">
        <f t="shared" si="0"/>
        <v> HABZ 21 </v>
      </c>
      <c r="B22" s="2" t="str">
        <f t="shared" si="1"/>
        <v>I</v>
      </c>
      <c r="C22" s="3">
        <f t="shared" si="2"/>
        <v>36895.29</v>
      </c>
      <c r="D22" s="4" t="str">
        <f t="shared" si="3"/>
        <v>vis</v>
      </c>
      <c r="E22" s="16">
        <f>VLOOKUP(C22,Active!C$21:E$972,3,FALSE)</f>
        <v>-5130.0251063244168</v>
      </c>
      <c r="F22" s="2" t="s">
        <v>53</v>
      </c>
      <c r="G22" s="4" t="str">
        <f t="shared" si="4"/>
        <v>36895.290</v>
      </c>
      <c r="H22" s="3">
        <f t="shared" si="5"/>
        <v>-5130</v>
      </c>
      <c r="I22" s="17" t="s">
        <v>84</v>
      </c>
      <c r="J22" s="18" t="s">
        <v>85</v>
      </c>
      <c r="K22" s="17">
        <v>-5130</v>
      </c>
      <c r="L22" s="17" t="s">
        <v>86</v>
      </c>
      <c r="M22" s="18" t="s">
        <v>58</v>
      </c>
      <c r="N22" s="18"/>
      <c r="O22" s="19" t="s">
        <v>82</v>
      </c>
      <c r="P22" s="19" t="s">
        <v>87</v>
      </c>
    </row>
    <row r="23" spans="1:16" ht="12.75" customHeight="1" thickBot="1" x14ac:dyDescent="0.25">
      <c r="A23" s="3" t="str">
        <f t="shared" si="0"/>
        <v> HABZ 21 </v>
      </c>
      <c r="B23" s="2" t="str">
        <f t="shared" si="1"/>
        <v>I</v>
      </c>
      <c r="C23" s="3">
        <f t="shared" si="2"/>
        <v>37545.347999999998</v>
      </c>
      <c r="D23" s="4" t="str">
        <f t="shared" si="3"/>
        <v>vis</v>
      </c>
      <c r="E23" s="16">
        <f>VLOOKUP(C23,Active!C$21:E$972,3,FALSE)</f>
        <v>-4550.9735882536106</v>
      </c>
      <c r="F23" s="2" t="s">
        <v>53</v>
      </c>
      <c r="G23" s="4" t="str">
        <f t="shared" si="4"/>
        <v>37545.348</v>
      </c>
      <c r="H23" s="3">
        <f t="shared" si="5"/>
        <v>-4551</v>
      </c>
      <c r="I23" s="17" t="s">
        <v>88</v>
      </c>
      <c r="J23" s="18" t="s">
        <v>89</v>
      </c>
      <c r="K23" s="17">
        <v>-4551</v>
      </c>
      <c r="L23" s="17" t="s">
        <v>90</v>
      </c>
      <c r="M23" s="18" t="s">
        <v>58</v>
      </c>
      <c r="N23" s="18"/>
      <c r="O23" s="19" t="s">
        <v>82</v>
      </c>
      <c r="P23" s="19" t="s">
        <v>87</v>
      </c>
    </row>
    <row r="24" spans="1:16" ht="12.75" customHeight="1" thickBot="1" x14ac:dyDescent="0.25">
      <c r="A24" s="3" t="str">
        <f t="shared" si="0"/>
        <v> HABZ 21 </v>
      </c>
      <c r="B24" s="2" t="str">
        <f t="shared" si="1"/>
        <v>I</v>
      </c>
      <c r="C24" s="3">
        <f t="shared" si="2"/>
        <v>37582.379999999997</v>
      </c>
      <c r="D24" s="4" t="str">
        <f t="shared" si="3"/>
        <v>vis</v>
      </c>
      <c r="E24" s="16">
        <f>VLOOKUP(C24,Active!C$21:E$972,3,FALSE)</f>
        <v>-4517.9866304480029</v>
      </c>
      <c r="F24" s="2" t="s">
        <v>53</v>
      </c>
      <c r="G24" s="4" t="str">
        <f t="shared" si="4"/>
        <v>37582.380</v>
      </c>
      <c r="H24" s="3">
        <f t="shared" si="5"/>
        <v>-4518</v>
      </c>
      <c r="I24" s="17" t="s">
        <v>91</v>
      </c>
      <c r="J24" s="18" t="s">
        <v>92</v>
      </c>
      <c r="K24" s="17">
        <v>-4518</v>
      </c>
      <c r="L24" s="17" t="s">
        <v>93</v>
      </c>
      <c r="M24" s="18" t="s">
        <v>58</v>
      </c>
      <c r="N24" s="18"/>
      <c r="O24" s="19" t="s">
        <v>82</v>
      </c>
      <c r="P24" s="19" t="s">
        <v>87</v>
      </c>
    </row>
    <row r="25" spans="1:16" ht="12.75" customHeight="1" thickBot="1" x14ac:dyDescent="0.25">
      <c r="A25" s="3" t="str">
        <f t="shared" si="0"/>
        <v> MHAR 1 </v>
      </c>
      <c r="B25" s="2" t="str">
        <f t="shared" si="1"/>
        <v>I</v>
      </c>
      <c r="C25" s="3">
        <f t="shared" si="2"/>
        <v>37857.463000000003</v>
      </c>
      <c r="D25" s="4" t="str">
        <f t="shared" si="3"/>
        <v>vis</v>
      </c>
      <c r="E25" s="16">
        <f>VLOOKUP(C25,Active!C$21:E$972,3,FALSE)</f>
        <v>-4272.9512201531134</v>
      </c>
      <c r="F25" s="2" t="s">
        <v>53</v>
      </c>
      <c r="G25" s="4" t="str">
        <f t="shared" si="4"/>
        <v>37857.463</v>
      </c>
      <c r="H25" s="3">
        <f t="shared" si="5"/>
        <v>-4273</v>
      </c>
      <c r="I25" s="17" t="s">
        <v>94</v>
      </c>
      <c r="J25" s="18" t="s">
        <v>95</v>
      </c>
      <c r="K25" s="17">
        <v>-4273</v>
      </c>
      <c r="L25" s="17" t="s">
        <v>96</v>
      </c>
      <c r="M25" s="18" t="s">
        <v>58</v>
      </c>
      <c r="N25" s="18"/>
      <c r="O25" s="19" t="s">
        <v>82</v>
      </c>
      <c r="P25" s="19" t="s">
        <v>83</v>
      </c>
    </row>
    <row r="26" spans="1:16" ht="12.75" customHeight="1" thickBot="1" x14ac:dyDescent="0.25">
      <c r="A26" s="3" t="str">
        <f t="shared" si="0"/>
        <v> MHAR 1 </v>
      </c>
      <c r="B26" s="2" t="str">
        <f t="shared" si="1"/>
        <v>I</v>
      </c>
      <c r="C26" s="3">
        <f t="shared" si="2"/>
        <v>37876.495000000003</v>
      </c>
      <c r="D26" s="4" t="str">
        <f t="shared" si="3"/>
        <v>vis</v>
      </c>
      <c r="E26" s="16">
        <f>VLOOKUP(C26,Active!C$21:E$972,3,FALSE)</f>
        <v>-4255.9981044435563</v>
      </c>
      <c r="F26" s="2" t="s">
        <v>53</v>
      </c>
      <c r="G26" s="4" t="str">
        <f t="shared" si="4"/>
        <v>37876.495</v>
      </c>
      <c r="H26" s="3">
        <f t="shared" si="5"/>
        <v>-4256</v>
      </c>
      <c r="I26" s="17" t="s">
        <v>97</v>
      </c>
      <c r="J26" s="18" t="s">
        <v>98</v>
      </c>
      <c r="K26" s="17">
        <v>-4256</v>
      </c>
      <c r="L26" s="17" t="s">
        <v>99</v>
      </c>
      <c r="M26" s="18" t="s">
        <v>58</v>
      </c>
      <c r="N26" s="18"/>
      <c r="O26" s="19" t="s">
        <v>82</v>
      </c>
      <c r="P26" s="19" t="s">
        <v>83</v>
      </c>
    </row>
    <row r="27" spans="1:16" ht="12.75" customHeight="1" thickBot="1" x14ac:dyDescent="0.25">
      <c r="A27" s="3" t="str">
        <f t="shared" si="0"/>
        <v> MHAR 1 </v>
      </c>
      <c r="B27" s="2" t="str">
        <f t="shared" si="1"/>
        <v>I</v>
      </c>
      <c r="C27" s="3">
        <f t="shared" si="2"/>
        <v>37903.415999999997</v>
      </c>
      <c r="D27" s="4" t="str">
        <f t="shared" si="3"/>
        <v>vis</v>
      </c>
      <c r="E27" s="16">
        <f>VLOOKUP(C27,Active!C$21:E$972,3,FALSE)</f>
        <v>-4232.0177120509061</v>
      </c>
      <c r="F27" s="2" t="s">
        <v>53</v>
      </c>
      <c r="G27" s="4" t="str">
        <f t="shared" si="4"/>
        <v>37903.416</v>
      </c>
      <c r="H27" s="3">
        <f t="shared" si="5"/>
        <v>-4232</v>
      </c>
      <c r="I27" s="17" t="s">
        <v>100</v>
      </c>
      <c r="J27" s="18" t="s">
        <v>101</v>
      </c>
      <c r="K27" s="17">
        <v>-4232</v>
      </c>
      <c r="L27" s="17" t="s">
        <v>102</v>
      </c>
      <c r="M27" s="18" t="s">
        <v>58</v>
      </c>
      <c r="N27" s="18"/>
      <c r="O27" s="19" t="s">
        <v>82</v>
      </c>
      <c r="P27" s="19" t="s">
        <v>83</v>
      </c>
    </row>
    <row r="28" spans="1:16" ht="12.75" customHeight="1" thickBot="1" x14ac:dyDescent="0.25">
      <c r="A28" s="3" t="str">
        <f t="shared" si="0"/>
        <v> HABZ 21 </v>
      </c>
      <c r="B28" s="2" t="str">
        <f t="shared" si="1"/>
        <v>I</v>
      </c>
      <c r="C28" s="3">
        <f t="shared" si="2"/>
        <v>37939.343000000001</v>
      </c>
      <c r="D28" s="4" t="str">
        <f t="shared" si="3"/>
        <v>vis</v>
      </c>
      <c r="E28" s="16">
        <f>VLOOKUP(C28,Active!C$21:E$972,3,FALSE)</f>
        <v>-4200.0150539961915</v>
      </c>
      <c r="F28" s="2" t="s">
        <v>53</v>
      </c>
      <c r="G28" s="4" t="str">
        <f t="shared" si="4"/>
        <v>37939.343</v>
      </c>
      <c r="H28" s="3">
        <f t="shared" si="5"/>
        <v>-4200</v>
      </c>
      <c r="I28" s="17" t="s">
        <v>103</v>
      </c>
      <c r="J28" s="18" t="s">
        <v>104</v>
      </c>
      <c r="K28" s="17">
        <v>-4200</v>
      </c>
      <c r="L28" s="17" t="s">
        <v>105</v>
      </c>
      <c r="M28" s="18" t="s">
        <v>58</v>
      </c>
      <c r="N28" s="18"/>
      <c r="O28" s="19" t="s">
        <v>82</v>
      </c>
      <c r="P28" s="19" t="s">
        <v>87</v>
      </c>
    </row>
    <row r="29" spans="1:16" ht="12.75" customHeight="1" thickBot="1" x14ac:dyDescent="0.25">
      <c r="A29" s="3" t="str">
        <f t="shared" si="0"/>
        <v> HABZ 21 </v>
      </c>
      <c r="B29" s="2" t="str">
        <f t="shared" si="1"/>
        <v>I</v>
      </c>
      <c r="C29" s="3">
        <f t="shared" si="2"/>
        <v>38233.527999999998</v>
      </c>
      <c r="D29" s="4" t="str">
        <f t="shared" si="3"/>
        <v>vis</v>
      </c>
      <c r="E29" s="16">
        <f>VLOOKUP(C29,Active!C$21:E$972,3,FALSE)</f>
        <v>-3937.9641741613777</v>
      </c>
      <c r="F29" s="2" t="s">
        <v>53</v>
      </c>
      <c r="G29" s="4" t="str">
        <f t="shared" si="4"/>
        <v>38233.528</v>
      </c>
      <c r="H29" s="3">
        <f t="shared" si="5"/>
        <v>-3938</v>
      </c>
      <c r="I29" s="17" t="s">
        <v>106</v>
      </c>
      <c r="J29" s="18" t="s">
        <v>107</v>
      </c>
      <c r="K29" s="17">
        <v>-3938</v>
      </c>
      <c r="L29" s="17" t="s">
        <v>108</v>
      </c>
      <c r="M29" s="18" t="s">
        <v>58</v>
      </c>
      <c r="N29" s="18"/>
      <c r="O29" s="19" t="s">
        <v>82</v>
      </c>
      <c r="P29" s="19" t="s">
        <v>87</v>
      </c>
    </row>
    <row r="30" spans="1:16" ht="12.75" customHeight="1" thickBot="1" x14ac:dyDescent="0.25">
      <c r="A30" s="3" t="str">
        <f t="shared" si="0"/>
        <v> MHAR 1 </v>
      </c>
      <c r="B30" s="2" t="str">
        <f t="shared" si="1"/>
        <v>I</v>
      </c>
      <c r="C30" s="3">
        <f t="shared" si="2"/>
        <v>38323.326000000001</v>
      </c>
      <c r="D30" s="4" t="str">
        <f t="shared" si="3"/>
        <v>vis</v>
      </c>
      <c r="E30" s="16">
        <f>VLOOKUP(C30,Active!C$21:E$972,3,FALSE)</f>
        <v>-3857.9748990201997</v>
      </c>
      <c r="F30" s="2" t="s">
        <v>53</v>
      </c>
      <c r="G30" s="4" t="str">
        <f t="shared" si="4"/>
        <v>38323.326</v>
      </c>
      <c r="H30" s="3">
        <f t="shared" si="5"/>
        <v>-3858</v>
      </c>
      <c r="I30" s="17" t="s">
        <v>109</v>
      </c>
      <c r="J30" s="18" t="s">
        <v>110</v>
      </c>
      <c r="K30" s="17">
        <v>-3858</v>
      </c>
      <c r="L30" s="17" t="s">
        <v>111</v>
      </c>
      <c r="M30" s="18" t="s">
        <v>58</v>
      </c>
      <c r="N30" s="18"/>
      <c r="O30" s="19" t="s">
        <v>82</v>
      </c>
      <c r="P30" s="19" t="s">
        <v>83</v>
      </c>
    </row>
    <row r="31" spans="1:16" ht="12.75" customHeight="1" thickBot="1" x14ac:dyDescent="0.25">
      <c r="A31" s="3" t="str">
        <f t="shared" si="0"/>
        <v> MHAR 12.12 </v>
      </c>
      <c r="B31" s="2" t="str">
        <f t="shared" si="1"/>
        <v>I</v>
      </c>
      <c r="C31" s="3">
        <f t="shared" si="2"/>
        <v>38671.336000000003</v>
      </c>
      <c r="D31" s="4" t="str">
        <f t="shared" si="3"/>
        <v>vis</v>
      </c>
      <c r="E31" s="16">
        <f>VLOOKUP(C31,Active!C$21:E$972,3,FALSE)</f>
        <v>-3547.9783774731636</v>
      </c>
      <c r="F31" s="2" t="s">
        <v>53</v>
      </c>
      <c r="G31" s="4" t="str">
        <f t="shared" si="4"/>
        <v>38671.336</v>
      </c>
      <c r="H31" s="3">
        <f t="shared" si="5"/>
        <v>-3548</v>
      </c>
      <c r="I31" s="17" t="s">
        <v>112</v>
      </c>
      <c r="J31" s="18" t="s">
        <v>113</v>
      </c>
      <c r="K31" s="17">
        <v>-3548</v>
      </c>
      <c r="L31" s="17" t="s">
        <v>114</v>
      </c>
      <c r="M31" s="18" t="s">
        <v>58</v>
      </c>
      <c r="N31" s="18"/>
      <c r="O31" s="19" t="s">
        <v>82</v>
      </c>
      <c r="P31" s="19" t="s">
        <v>115</v>
      </c>
    </row>
    <row r="32" spans="1:16" ht="12.75" customHeight="1" thickBot="1" x14ac:dyDescent="0.25">
      <c r="A32" s="3" t="str">
        <f t="shared" si="0"/>
        <v> MHAR 1 </v>
      </c>
      <c r="B32" s="2" t="str">
        <f t="shared" si="1"/>
        <v>I</v>
      </c>
      <c r="C32" s="3">
        <f t="shared" si="2"/>
        <v>39028.332000000002</v>
      </c>
      <c r="D32" s="4" t="str">
        <f t="shared" si="3"/>
        <v>vis</v>
      </c>
      <c r="E32" s="16">
        <f>VLOOKUP(C32,Active!C$21:E$972,3,FALSE)</f>
        <v>-3229.9774056441797</v>
      </c>
      <c r="F32" s="2" t="s">
        <v>53</v>
      </c>
      <c r="G32" s="4" t="str">
        <f t="shared" si="4"/>
        <v>39028.332</v>
      </c>
      <c r="H32" s="3">
        <f t="shared" si="5"/>
        <v>-3230</v>
      </c>
      <c r="I32" s="17" t="s">
        <v>116</v>
      </c>
      <c r="J32" s="18" t="s">
        <v>117</v>
      </c>
      <c r="K32" s="17">
        <v>-3230</v>
      </c>
      <c r="L32" s="17" t="s">
        <v>118</v>
      </c>
      <c r="M32" s="18" t="s">
        <v>58</v>
      </c>
      <c r="N32" s="18"/>
      <c r="O32" s="19" t="s">
        <v>82</v>
      </c>
      <c r="P32" s="19" t="s">
        <v>83</v>
      </c>
    </row>
    <row r="33" spans="1:16" ht="12.75" customHeight="1" thickBot="1" x14ac:dyDescent="0.25">
      <c r="A33" s="3" t="str">
        <f t="shared" si="0"/>
        <v> MHAR 1 </v>
      </c>
      <c r="B33" s="2" t="str">
        <f t="shared" si="1"/>
        <v>I</v>
      </c>
      <c r="C33" s="3">
        <f t="shared" si="2"/>
        <v>39440.285000000003</v>
      </c>
      <c r="D33" s="4" t="str">
        <f t="shared" si="3"/>
        <v>vis</v>
      </c>
      <c r="E33" s="16">
        <f>VLOOKUP(C33,Active!C$21:E$972,3,FALSE)</f>
        <v>-2863.0224415889347</v>
      </c>
      <c r="F33" s="2" t="s">
        <v>53</v>
      </c>
      <c r="G33" s="4" t="str">
        <f t="shared" si="4"/>
        <v>39440.285</v>
      </c>
      <c r="H33" s="3">
        <f t="shared" si="5"/>
        <v>-2863</v>
      </c>
      <c r="I33" s="17" t="s">
        <v>119</v>
      </c>
      <c r="J33" s="18" t="s">
        <v>120</v>
      </c>
      <c r="K33" s="17">
        <v>-2863</v>
      </c>
      <c r="L33" s="17" t="s">
        <v>121</v>
      </c>
      <c r="M33" s="18" t="s">
        <v>58</v>
      </c>
      <c r="N33" s="18"/>
      <c r="O33" s="19" t="s">
        <v>82</v>
      </c>
      <c r="P33" s="19" t="s">
        <v>83</v>
      </c>
    </row>
    <row r="34" spans="1:16" ht="12.75" customHeight="1" thickBot="1" x14ac:dyDescent="0.25">
      <c r="A34" s="3" t="str">
        <f t="shared" si="0"/>
        <v> MHAR 12.12 </v>
      </c>
      <c r="B34" s="2" t="str">
        <f t="shared" si="1"/>
        <v>I</v>
      </c>
      <c r="C34" s="3">
        <f t="shared" si="2"/>
        <v>40127.351000000002</v>
      </c>
      <c r="D34" s="4" t="str">
        <f t="shared" si="3"/>
        <v>vis</v>
      </c>
      <c r="E34" s="16">
        <f>VLOOKUP(C34,Active!C$21:E$972,3,FALSE)</f>
        <v>-2251.0053441686473</v>
      </c>
      <c r="F34" s="2" t="s">
        <v>53</v>
      </c>
      <c r="G34" s="4" t="str">
        <f t="shared" si="4"/>
        <v>40127.351</v>
      </c>
      <c r="H34" s="3">
        <f t="shared" si="5"/>
        <v>-2251</v>
      </c>
      <c r="I34" s="17" t="s">
        <v>122</v>
      </c>
      <c r="J34" s="18" t="s">
        <v>123</v>
      </c>
      <c r="K34" s="17">
        <v>-2251</v>
      </c>
      <c r="L34" s="17" t="s">
        <v>124</v>
      </c>
      <c r="M34" s="18" t="s">
        <v>58</v>
      </c>
      <c r="N34" s="18"/>
      <c r="O34" s="19" t="s">
        <v>82</v>
      </c>
      <c r="P34" s="19" t="s">
        <v>115</v>
      </c>
    </row>
    <row r="35" spans="1:16" ht="12.75" customHeight="1" thickBot="1" x14ac:dyDescent="0.25">
      <c r="A35" s="3" t="str">
        <f t="shared" si="0"/>
        <v> MHAR 12.12 </v>
      </c>
      <c r="B35" s="2" t="str">
        <f t="shared" si="1"/>
        <v>I</v>
      </c>
      <c r="C35" s="3">
        <f t="shared" si="2"/>
        <v>40145.328000000001</v>
      </c>
      <c r="D35" s="4" t="str">
        <f t="shared" si="3"/>
        <v>vis</v>
      </c>
      <c r="E35" s="16">
        <f>VLOOKUP(C35,Active!C$21:E$972,3,FALSE)</f>
        <v>-2234.9919897597206</v>
      </c>
      <c r="F35" s="2" t="s">
        <v>53</v>
      </c>
      <c r="G35" s="4" t="str">
        <f t="shared" si="4"/>
        <v>40145.328</v>
      </c>
      <c r="H35" s="3">
        <f t="shared" si="5"/>
        <v>-2235</v>
      </c>
      <c r="I35" s="17" t="s">
        <v>125</v>
      </c>
      <c r="J35" s="18" t="s">
        <v>126</v>
      </c>
      <c r="K35" s="17">
        <v>-2235</v>
      </c>
      <c r="L35" s="17" t="s">
        <v>127</v>
      </c>
      <c r="M35" s="18" t="s">
        <v>58</v>
      </c>
      <c r="N35" s="18"/>
      <c r="O35" s="19" t="s">
        <v>82</v>
      </c>
      <c r="P35" s="19" t="s">
        <v>115</v>
      </c>
    </row>
    <row r="36" spans="1:16" ht="12.75" customHeight="1" thickBot="1" x14ac:dyDescent="0.25">
      <c r="A36" s="3" t="str">
        <f t="shared" si="0"/>
        <v> MHAR 12.12 </v>
      </c>
      <c r="B36" s="2" t="str">
        <f t="shared" si="1"/>
        <v>I</v>
      </c>
      <c r="C36" s="3">
        <f t="shared" si="2"/>
        <v>40384.438000000002</v>
      </c>
      <c r="D36" s="4" t="str">
        <f t="shared" si="3"/>
        <v>vis</v>
      </c>
      <c r="E36" s="16">
        <f>VLOOKUP(C36,Active!C$21:E$972,3,FALSE)</f>
        <v>-2022.0002128937926</v>
      </c>
      <c r="F36" s="2" t="s">
        <v>53</v>
      </c>
      <c r="G36" s="4" t="str">
        <f t="shared" si="4"/>
        <v>40384.438</v>
      </c>
      <c r="H36" s="3">
        <f t="shared" si="5"/>
        <v>-2022</v>
      </c>
      <c r="I36" s="17" t="s">
        <v>128</v>
      </c>
      <c r="J36" s="18" t="s">
        <v>129</v>
      </c>
      <c r="K36" s="17">
        <v>-2022</v>
      </c>
      <c r="L36" s="17" t="s">
        <v>130</v>
      </c>
      <c r="M36" s="18" t="s">
        <v>58</v>
      </c>
      <c r="N36" s="18"/>
      <c r="O36" s="19" t="s">
        <v>82</v>
      </c>
      <c r="P36" s="19" t="s">
        <v>115</v>
      </c>
    </row>
    <row r="37" spans="1:16" ht="12.75" customHeight="1" thickBot="1" x14ac:dyDescent="0.25">
      <c r="A37" s="3" t="str">
        <f t="shared" si="0"/>
        <v> MHAR 12.12 </v>
      </c>
      <c r="B37" s="2" t="str">
        <f t="shared" si="1"/>
        <v>I</v>
      </c>
      <c r="C37" s="3">
        <f t="shared" si="2"/>
        <v>40778.468999999997</v>
      </c>
      <c r="D37" s="4" t="str">
        <f t="shared" si="3"/>
        <v>vis</v>
      </c>
      <c r="E37" s="16">
        <f>VLOOKUP(C37,Active!C$21:E$972,3,FALSE)</f>
        <v>-1671.0096109521876</v>
      </c>
      <c r="F37" s="2" t="s">
        <v>53</v>
      </c>
      <c r="G37" s="4" t="str">
        <f t="shared" si="4"/>
        <v>40778.469</v>
      </c>
      <c r="H37" s="3">
        <f t="shared" si="5"/>
        <v>-1671</v>
      </c>
      <c r="I37" s="17" t="s">
        <v>131</v>
      </c>
      <c r="J37" s="18" t="s">
        <v>132</v>
      </c>
      <c r="K37" s="17">
        <v>-1671</v>
      </c>
      <c r="L37" s="17" t="s">
        <v>133</v>
      </c>
      <c r="M37" s="18" t="s">
        <v>58</v>
      </c>
      <c r="N37" s="18"/>
      <c r="O37" s="19" t="s">
        <v>82</v>
      </c>
      <c r="P37" s="19" t="s">
        <v>115</v>
      </c>
    </row>
    <row r="38" spans="1:16" ht="12.75" customHeight="1" thickBot="1" x14ac:dyDescent="0.25">
      <c r="A38" s="3" t="str">
        <f t="shared" si="0"/>
        <v> MHAR 12.12 </v>
      </c>
      <c r="B38" s="2" t="str">
        <f t="shared" si="1"/>
        <v>I</v>
      </c>
      <c r="C38" s="3">
        <f t="shared" si="2"/>
        <v>41831.506999999998</v>
      </c>
      <c r="D38" s="4" t="str">
        <f t="shared" si="3"/>
        <v>vis</v>
      </c>
      <c r="E38" s="16">
        <f>VLOOKUP(C38,Active!C$21:E$972,3,FALSE)</f>
        <v>-732.99599911101666</v>
      </c>
      <c r="F38" s="2" t="s">
        <v>53</v>
      </c>
      <c r="G38" s="4" t="str">
        <f t="shared" si="4"/>
        <v>41831.507</v>
      </c>
      <c r="H38" s="3">
        <f t="shared" si="5"/>
        <v>-733</v>
      </c>
      <c r="I38" s="17" t="s">
        <v>134</v>
      </c>
      <c r="J38" s="18" t="s">
        <v>135</v>
      </c>
      <c r="K38" s="17">
        <v>-733</v>
      </c>
      <c r="L38" s="17" t="s">
        <v>136</v>
      </c>
      <c r="M38" s="18" t="s">
        <v>58</v>
      </c>
      <c r="N38" s="18"/>
      <c r="O38" s="19" t="s">
        <v>82</v>
      </c>
      <c r="P38" s="19" t="s">
        <v>115</v>
      </c>
    </row>
    <row r="39" spans="1:16" ht="12.75" customHeight="1" thickBot="1" x14ac:dyDescent="0.25">
      <c r="A39" s="3" t="str">
        <f t="shared" si="0"/>
        <v> MHAR 12.12 </v>
      </c>
      <c r="B39" s="2" t="str">
        <f t="shared" si="1"/>
        <v>I</v>
      </c>
      <c r="C39" s="3">
        <f t="shared" si="2"/>
        <v>41931.42</v>
      </c>
      <c r="D39" s="4" t="str">
        <f t="shared" si="3"/>
        <v>vis</v>
      </c>
      <c r="E39" s="16">
        <f>VLOOKUP(C39,Active!C$21:E$972,3,FALSE)</f>
        <v>-643.99659548086527</v>
      </c>
      <c r="F39" s="2" t="s">
        <v>53</v>
      </c>
      <c r="G39" s="4" t="str">
        <f t="shared" si="4"/>
        <v>41931.420</v>
      </c>
      <c r="H39" s="3">
        <f t="shared" si="5"/>
        <v>-644</v>
      </c>
      <c r="I39" s="17" t="s">
        <v>137</v>
      </c>
      <c r="J39" s="18" t="s">
        <v>138</v>
      </c>
      <c r="K39" s="17">
        <v>-644</v>
      </c>
      <c r="L39" s="17" t="s">
        <v>136</v>
      </c>
      <c r="M39" s="18" t="s">
        <v>58</v>
      </c>
      <c r="N39" s="18"/>
      <c r="O39" s="19" t="s">
        <v>82</v>
      </c>
      <c r="P39" s="19" t="s">
        <v>115</v>
      </c>
    </row>
    <row r="40" spans="1:16" ht="12.75" customHeight="1" thickBot="1" x14ac:dyDescent="0.25">
      <c r="A40" s="3" t="str">
        <f t="shared" si="0"/>
        <v> MHAR 12.12 </v>
      </c>
      <c r="B40" s="2" t="str">
        <f t="shared" si="1"/>
        <v>I</v>
      </c>
      <c r="C40" s="3">
        <f t="shared" si="2"/>
        <v>42545.478000000003</v>
      </c>
      <c r="D40" s="4" t="str">
        <f t="shared" si="3"/>
        <v>vis</v>
      </c>
      <c r="E40" s="16">
        <f>VLOOKUP(C40,Active!C$21:E$972,3,FALSE)</f>
        <v>-97.012761602154626</v>
      </c>
      <c r="F40" s="2" t="s">
        <v>53</v>
      </c>
      <c r="G40" s="4" t="str">
        <f t="shared" si="4"/>
        <v>42545.478</v>
      </c>
      <c r="H40" s="3">
        <f t="shared" si="5"/>
        <v>-97</v>
      </c>
      <c r="I40" s="17" t="s">
        <v>139</v>
      </c>
      <c r="J40" s="18" t="s">
        <v>140</v>
      </c>
      <c r="K40" s="17">
        <v>-97</v>
      </c>
      <c r="L40" s="17" t="s">
        <v>141</v>
      </c>
      <c r="M40" s="18" t="s">
        <v>58</v>
      </c>
      <c r="N40" s="18"/>
      <c r="O40" s="19" t="s">
        <v>82</v>
      </c>
      <c r="P40" s="19" t="s">
        <v>115</v>
      </c>
    </row>
    <row r="41" spans="1:16" ht="12.75" customHeight="1" thickBot="1" x14ac:dyDescent="0.25">
      <c r="A41" s="3" t="str">
        <f t="shared" si="0"/>
        <v> MHAR 12.12 </v>
      </c>
      <c r="B41" s="2" t="str">
        <f t="shared" si="1"/>
        <v>I</v>
      </c>
      <c r="C41" s="3">
        <f t="shared" si="2"/>
        <v>42654.381000000001</v>
      </c>
      <c r="D41" s="4" t="str">
        <f t="shared" si="3"/>
        <v>vis</v>
      </c>
      <c r="E41" s="16">
        <f>VLOOKUP(C41,Active!C$21:E$972,3,FALSE)</f>
        <v>-5.3446140331057509E-3</v>
      </c>
      <c r="F41" s="2" t="s">
        <v>53</v>
      </c>
      <c r="G41" s="4" t="str">
        <f t="shared" si="4"/>
        <v>42654.381</v>
      </c>
      <c r="H41" s="3">
        <f t="shared" si="5"/>
        <v>0</v>
      </c>
      <c r="I41" s="17" t="s">
        <v>142</v>
      </c>
      <c r="J41" s="18" t="s">
        <v>143</v>
      </c>
      <c r="K41" s="17">
        <v>0</v>
      </c>
      <c r="L41" s="17" t="s">
        <v>124</v>
      </c>
      <c r="M41" s="18" t="s">
        <v>58</v>
      </c>
      <c r="N41" s="18"/>
      <c r="O41" s="19" t="s">
        <v>82</v>
      </c>
      <c r="P41" s="19" t="s">
        <v>115</v>
      </c>
    </row>
    <row r="42" spans="1:16" ht="12.75" customHeight="1" thickBot="1" x14ac:dyDescent="0.25">
      <c r="A42" s="3" t="str">
        <f t="shared" si="0"/>
        <v> MVS 8.10 </v>
      </c>
      <c r="B42" s="2" t="str">
        <f t="shared" si="1"/>
        <v>I</v>
      </c>
      <c r="C42" s="3">
        <f t="shared" si="2"/>
        <v>42717.271000000001</v>
      </c>
      <c r="D42" s="4" t="str">
        <f t="shared" si="3"/>
        <v>vis</v>
      </c>
      <c r="E42" s="16">
        <f>VLOOKUP(C42,Active!C$21:E$972,3,FALSE)</f>
        <v>56.015118131556953</v>
      </c>
      <c r="F42" s="2" t="s">
        <v>53</v>
      </c>
      <c r="G42" s="4" t="str">
        <f t="shared" si="4"/>
        <v>42717.271</v>
      </c>
      <c r="H42" s="3">
        <f t="shared" si="5"/>
        <v>56</v>
      </c>
      <c r="I42" s="17" t="s">
        <v>144</v>
      </c>
      <c r="J42" s="18" t="s">
        <v>145</v>
      </c>
      <c r="K42" s="17">
        <v>56</v>
      </c>
      <c r="L42" s="17" t="s">
        <v>146</v>
      </c>
      <c r="M42" s="18" t="s">
        <v>58</v>
      </c>
      <c r="N42" s="18"/>
      <c r="O42" s="19" t="s">
        <v>147</v>
      </c>
      <c r="P42" s="19" t="s">
        <v>148</v>
      </c>
    </row>
    <row r="43" spans="1:16" ht="12.75" customHeight="1" thickBot="1" x14ac:dyDescent="0.25">
      <c r="A43" s="3" t="str">
        <f t="shared" si="0"/>
        <v> MHAR 12.12 </v>
      </c>
      <c r="B43" s="2" t="str">
        <f t="shared" si="1"/>
        <v>I</v>
      </c>
      <c r="C43" s="3">
        <f t="shared" si="2"/>
        <v>42957.478999999999</v>
      </c>
      <c r="D43" s="4" t="str">
        <f t="shared" si="3"/>
        <v>vis</v>
      </c>
      <c r="E43" s="16">
        <f>VLOOKUP(C43,Active!C$21:E$972,3,FALSE)</f>
        <v>269.98495936534215</v>
      </c>
      <c r="F43" s="2" t="s">
        <v>53</v>
      </c>
      <c r="G43" s="4" t="str">
        <f t="shared" si="4"/>
        <v>42957.479</v>
      </c>
      <c r="H43" s="3">
        <f t="shared" si="5"/>
        <v>270</v>
      </c>
      <c r="I43" s="17" t="s">
        <v>149</v>
      </c>
      <c r="J43" s="18" t="s">
        <v>150</v>
      </c>
      <c r="K43" s="17">
        <v>270</v>
      </c>
      <c r="L43" s="17" t="s">
        <v>105</v>
      </c>
      <c r="M43" s="18" t="s">
        <v>58</v>
      </c>
      <c r="N43" s="18"/>
      <c r="O43" s="19" t="s">
        <v>82</v>
      </c>
      <c r="P43" s="19" t="s">
        <v>115</v>
      </c>
    </row>
    <row r="44" spans="1:16" ht="12.75" customHeight="1" thickBot="1" x14ac:dyDescent="0.25">
      <c r="A44" s="3" t="str">
        <f t="shared" si="0"/>
        <v>BAVM 68 </v>
      </c>
      <c r="B44" s="2" t="str">
        <f t="shared" si="1"/>
        <v>I</v>
      </c>
      <c r="C44" s="3">
        <f t="shared" si="2"/>
        <v>49318.310299999997</v>
      </c>
      <c r="D44" s="4" t="str">
        <f t="shared" si="3"/>
        <v>vis</v>
      </c>
      <c r="E44" s="16">
        <f>VLOOKUP(C44,Active!C$21:E$972,3,FALSE)</f>
        <v>5936.0163295774009</v>
      </c>
      <c r="F44" s="2" t="s">
        <v>53</v>
      </c>
      <c r="G44" s="4" t="str">
        <f t="shared" si="4"/>
        <v>49318.3103</v>
      </c>
      <c r="H44" s="3">
        <f t="shared" si="5"/>
        <v>5937</v>
      </c>
      <c r="I44" s="17" t="s">
        <v>151</v>
      </c>
      <c r="J44" s="18" t="s">
        <v>152</v>
      </c>
      <c r="K44" s="17">
        <v>5937</v>
      </c>
      <c r="L44" s="17" t="s">
        <v>153</v>
      </c>
      <c r="M44" s="18" t="s">
        <v>154</v>
      </c>
      <c r="N44" s="18" t="s">
        <v>155</v>
      </c>
      <c r="O44" s="19" t="s">
        <v>156</v>
      </c>
      <c r="P44" s="20" t="s">
        <v>157</v>
      </c>
    </row>
    <row r="45" spans="1:16" ht="12.75" customHeight="1" thickBot="1" x14ac:dyDescent="0.25">
      <c r="A45" s="3" t="str">
        <f t="shared" si="0"/>
        <v>BAVM 203 </v>
      </c>
      <c r="B45" s="2" t="str">
        <f t="shared" si="1"/>
        <v>II</v>
      </c>
      <c r="C45" s="3">
        <f t="shared" si="2"/>
        <v>54648.546000000002</v>
      </c>
      <c r="D45" s="4" t="str">
        <f t="shared" si="3"/>
        <v>vis</v>
      </c>
      <c r="E45" s="16">
        <f>VLOOKUP(C45,Active!C$21:E$972,3,FALSE)</f>
        <v>10684.025082273651</v>
      </c>
      <c r="F45" s="2" t="s">
        <v>53</v>
      </c>
      <c r="G45" s="4" t="str">
        <f t="shared" si="4"/>
        <v>54648.5460</v>
      </c>
      <c r="H45" s="3">
        <f t="shared" si="5"/>
        <v>10685.5</v>
      </c>
      <c r="I45" s="17" t="s">
        <v>171</v>
      </c>
      <c r="J45" s="18" t="s">
        <v>172</v>
      </c>
      <c r="K45" s="17" t="s">
        <v>173</v>
      </c>
      <c r="L45" s="17" t="s">
        <v>174</v>
      </c>
      <c r="M45" s="18" t="s">
        <v>161</v>
      </c>
      <c r="N45" s="18" t="s">
        <v>162</v>
      </c>
      <c r="O45" s="19" t="s">
        <v>175</v>
      </c>
      <c r="P45" s="20" t="s">
        <v>176</v>
      </c>
    </row>
    <row r="46" spans="1:16" ht="12.75" customHeight="1" thickBot="1" x14ac:dyDescent="0.25">
      <c r="A46" s="3" t="str">
        <f t="shared" si="0"/>
        <v>BAVM 203 </v>
      </c>
      <c r="B46" s="2" t="str">
        <f t="shared" si="1"/>
        <v>II</v>
      </c>
      <c r="C46" s="3">
        <f t="shared" si="2"/>
        <v>54648.5461</v>
      </c>
      <c r="D46" s="4" t="str">
        <f t="shared" si="3"/>
        <v>vis</v>
      </c>
      <c r="E46" s="16">
        <f>VLOOKUP(C46,Active!C$21:E$972,3,FALSE)</f>
        <v>10684.025171350549</v>
      </c>
      <c r="F46" s="2" t="s">
        <v>53</v>
      </c>
      <c r="G46" s="4" t="str">
        <f t="shared" si="4"/>
        <v>54648.5461</v>
      </c>
      <c r="H46" s="3">
        <f t="shared" si="5"/>
        <v>10685.5</v>
      </c>
      <c r="I46" s="17" t="s">
        <v>177</v>
      </c>
      <c r="J46" s="18" t="s">
        <v>172</v>
      </c>
      <c r="K46" s="17" t="s">
        <v>173</v>
      </c>
      <c r="L46" s="17" t="s">
        <v>178</v>
      </c>
      <c r="M46" s="18" t="s">
        <v>161</v>
      </c>
      <c r="N46" s="18" t="s">
        <v>162</v>
      </c>
      <c r="O46" s="19" t="s">
        <v>179</v>
      </c>
      <c r="P46" s="20" t="s">
        <v>176</v>
      </c>
    </row>
    <row r="47" spans="1:16" ht="12.75" customHeight="1" thickBot="1" x14ac:dyDescent="0.25">
      <c r="A47" s="3" t="str">
        <f t="shared" si="0"/>
        <v>OEJV 0137 </v>
      </c>
      <c r="B47" s="2" t="str">
        <f t="shared" si="1"/>
        <v>II</v>
      </c>
      <c r="C47" s="3">
        <f t="shared" si="2"/>
        <v>55389.480499999998</v>
      </c>
      <c r="D47" s="4" t="str">
        <f t="shared" si="3"/>
        <v>vis</v>
      </c>
      <c r="E47" s="16" t="e">
        <f>VLOOKUP(C47,Active!C$21:E$972,3,FALSE)</f>
        <v>#N/A</v>
      </c>
      <c r="F47" s="2" t="s">
        <v>53</v>
      </c>
      <c r="G47" s="4" t="str">
        <f t="shared" si="4"/>
        <v>55389.4805</v>
      </c>
      <c r="H47" s="3">
        <f t="shared" si="5"/>
        <v>11345.5</v>
      </c>
      <c r="I47" s="17" t="s">
        <v>186</v>
      </c>
      <c r="J47" s="18" t="s">
        <v>187</v>
      </c>
      <c r="K47" s="17" t="s">
        <v>188</v>
      </c>
      <c r="L47" s="17" t="s">
        <v>189</v>
      </c>
      <c r="M47" s="18" t="s">
        <v>161</v>
      </c>
      <c r="N47" s="18" t="s">
        <v>190</v>
      </c>
      <c r="O47" s="19" t="s">
        <v>191</v>
      </c>
      <c r="P47" s="20" t="s">
        <v>192</v>
      </c>
    </row>
    <row r="48" spans="1:16" ht="12.75" customHeight="1" thickBot="1" x14ac:dyDescent="0.25">
      <c r="A48" s="3" t="str">
        <f t="shared" si="0"/>
        <v>BAVM 225 </v>
      </c>
      <c r="B48" s="2" t="str">
        <f t="shared" si="1"/>
        <v>II</v>
      </c>
      <c r="C48" s="3">
        <f t="shared" si="2"/>
        <v>55838.533300000003</v>
      </c>
      <c r="D48" s="4" t="str">
        <f t="shared" si="3"/>
        <v>vis</v>
      </c>
      <c r="E48" s="16">
        <f>VLOOKUP(C48,Active!C$21:E$972,3,FALSE)</f>
        <v>11744.028885857304</v>
      </c>
      <c r="F48" s="2" t="s">
        <v>53</v>
      </c>
      <c r="G48" s="4" t="str">
        <f t="shared" si="4"/>
        <v>55838.5333</v>
      </c>
      <c r="H48" s="3">
        <f t="shared" si="5"/>
        <v>11745.5</v>
      </c>
      <c r="I48" s="17" t="s">
        <v>193</v>
      </c>
      <c r="J48" s="18" t="s">
        <v>194</v>
      </c>
      <c r="K48" s="17" t="s">
        <v>195</v>
      </c>
      <c r="L48" s="17" t="s">
        <v>196</v>
      </c>
      <c r="M48" s="18" t="s">
        <v>161</v>
      </c>
      <c r="N48" s="18" t="s">
        <v>162</v>
      </c>
      <c r="O48" s="19" t="s">
        <v>175</v>
      </c>
      <c r="P48" s="20" t="s">
        <v>197</v>
      </c>
    </row>
    <row r="49" spans="2:6" x14ac:dyDescent="0.2">
      <c r="B49" s="2"/>
      <c r="E49" s="16"/>
      <c r="F49" s="2"/>
    </row>
    <row r="50" spans="2:6" x14ac:dyDescent="0.2">
      <c r="B50" s="2"/>
      <c r="E50" s="16"/>
      <c r="F50" s="2"/>
    </row>
    <row r="51" spans="2:6" x14ac:dyDescent="0.2">
      <c r="B51" s="2"/>
      <c r="E51" s="16"/>
      <c r="F51" s="2"/>
    </row>
    <row r="52" spans="2:6" x14ac:dyDescent="0.2">
      <c r="B52" s="2"/>
      <c r="E52" s="16"/>
      <c r="F52" s="2"/>
    </row>
    <row r="53" spans="2:6" x14ac:dyDescent="0.2">
      <c r="B53" s="2"/>
      <c r="E53" s="16"/>
      <c r="F53" s="2"/>
    </row>
    <row r="54" spans="2:6" x14ac:dyDescent="0.2">
      <c r="B54" s="2"/>
      <c r="E54" s="16"/>
      <c r="F54" s="2"/>
    </row>
    <row r="55" spans="2:6" x14ac:dyDescent="0.2">
      <c r="B55" s="2"/>
      <c r="E55" s="16"/>
      <c r="F55" s="2"/>
    </row>
    <row r="56" spans="2:6" x14ac:dyDescent="0.2">
      <c r="B56" s="2"/>
      <c r="E56" s="16"/>
      <c r="F56" s="2"/>
    </row>
    <row r="57" spans="2:6" x14ac:dyDescent="0.2">
      <c r="B57" s="2"/>
      <c r="E57" s="16"/>
      <c r="F57" s="2"/>
    </row>
    <row r="58" spans="2:6" x14ac:dyDescent="0.2">
      <c r="B58" s="2"/>
      <c r="E58" s="16"/>
      <c r="F58" s="2"/>
    </row>
    <row r="59" spans="2:6" x14ac:dyDescent="0.2">
      <c r="B59" s="2"/>
      <c r="E59" s="16"/>
      <c r="F59" s="2"/>
    </row>
    <row r="60" spans="2:6" x14ac:dyDescent="0.2">
      <c r="B60" s="2"/>
      <c r="E60" s="16"/>
      <c r="F60" s="2"/>
    </row>
    <row r="61" spans="2:6" x14ac:dyDescent="0.2">
      <c r="B61" s="2"/>
      <c r="E61" s="16"/>
      <c r="F61" s="2"/>
    </row>
    <row r="62" spans="2:6" x14ac:dyDescent="0.2">
      <c r="B62" s="2"/>
      <c r="E62" s="16"/>
      <c r="F62" s="2"/>
    </row>
    <row r="63" spans="2:6" x14ac:dyDescent="0.2">
      <c r="B63" s="2"/>
      <c r="E63" s="16"/>
      <c r="F63" s="2"/>
    </row>
    <row r="64" spans="2:6" x14ac:dyDescent="0.2">
      <c r="B64" s="2"/>
      <c r="E64" s="16"/>
      <c r="F64" s="2"/>
    </row>
    <row r="65" spans="2:6" x14ac:dyDescent="0.2">
      <c r="B65" s="2"/>
      <c r="E65" s="16"/>
      <c r="F65" s="2"/>
    </row>
    <row r="66" spans="2:6" x14ac:dyDescent="0.2">
      <c r="B66" s="2"/>
      <c r="E66" s="16"/>
      <c r="F66" s="2"/>
    </row>
    <row r="67" spans="2:6" x14ac:dyDescent="0.2">
      <c r="B67" s="2"/>
      <c r="E67" s="16"/>
      <c r="F67" s="2"/>
    </row>
    <row r="68" spans="2:6" x14ac:dyDescent="0.2">
      <c r="B68" s="2"/>
      <c r="E68" s="16"/>
      <c r="F68" s="2"/>
    </row>
    <row r="69" spans="2:6" x14ac:dyDescent="0.2">
      <c r="B69" s="2"/>
      <c r="E69" s="16"/>
      <c r="F69" s="2"/>
    </row>
    <row r="70" spans="2:6" x14ac:dyDescent="0.2">
      <c r="B70" s="2"/>
      <c r="E70" s="16"/>
      <c r="F70" s="2"/>
    </row>
    <row r="71" spans="2:6" x14ac:dyDescent="0.2">
      <c r="B71" s="2"/>
      <c r="E71" s="16"/>
      <c r="F71" s="2"/>
    </row>
    <row r="72" spans="2:6" x14ac:dyDescent="0.2">
      <c r="B72" s="2"/>
      <c r="E72" s="16"/>
      <c r="F72" s="2"/>
    </row>
    <row r="73" spans="2:6" x14ac:dyDescent="0.2">
      <c r="B73" s="2"/>
      <c r="E73" s="16"/>
      <c r="F73" s="2"/>
    </row>
    <row r="74" spans="2:6" x14ac:dyDescent="0.2">
      <c r="B74" s="2"/>
      <c r="E74" s="16"/>
      <c r="F74" s="2"/>
    </row>
    <row r="75" spans="2:6" x14ac:dyDescent="0.2">
      <c r="B75" s="2"/>
      <c r="E75" s="16"/>
      <c r="F75" s="2"/>
    </row>
    <row r="76" spans="2:6" x14ac:dyDescent="0.2">
      <c r="B76" s="2"/>
      <c r="F76" s="2"/>
    </row>
    <row r="77" spans="2:6" x14ac:dyDescent="0.2">
      <c r="B77" s="2"/>
      <c r="F77" s="2"/>
    </row>
    <row r="78" spans="2:6" x14ac:dyDescent="0.2">
      <c r="B78" s="2"/>
      <c r="F78" s="2"/>
    </row>
    <row r="79" spans="2:6" x14ac:dyDescent="0.2">
      <c r="B79" s="2"/>
      <c r="F79" s="2"/>
    </row>
    <row r="80" spans="2:6" x14ac:dyDescent="0.2">
      <c r="B80" s="2"/>
      <c r="F80" s="2"/>
    </row>
    <row r="81" spans="2:6" x14ac:dyDescent="0.2">
      <c r="B81" s="2"/>
      <c r="F81" s="2"/>
    </row>
    <row r="82" spans="2:6" x14ac:dyDescent="0.2">
      <c r="B82" s="2"/>
      <c r="F82" s="2"/>
    </row>
    <row r="83" spans="2:6" x14ac:dyDescent="0.2">
      <c r="B83" s="2"/>
      <c r="F83" s="2"/>
    </row>
    <row r="84" spans="2:6" x14ac:dyDescent="0.2">
      <c r="B84" s="2"/>
      <c r="F84" s="2"/>
    </row>
    <row r="85" spans="2:6" x14ac:dyDescent="0.2">
      <c r="B85" s="2"/>
      <c r="F85" s="2"/>
    </row>
    <row r="86" spans="2:6" x14ac:dyDescent="0.2">
      <c r="B86" s="2"/>
      <c r="F86" s="2"/>
    </row>
    <row r="87" spans="2:6" x14ac:dyDescent="0.2">
      <c r="B87" s="2"/>
      <c r="F87" s="2"/>
    </row>
    <row r="88" spans="2:6" x14ac:dyDescent="0.2">
      <c r="B88" s="2"/>
      <c r="F88" s="2"/>
    </row>
    <row r="89" spans="2:6" x14ac:dyDescent="0.2">
      <c r="B89" s="2"/>
      <c r="F89" s="2"/>
    </row>
    <row r="90" spans="2:6" x14ac:dyDescent="0.2">
      <c r="B90" s="2"/>
      <c r="F90" s="2"/>
    </row>
    <row r="91" spans="2:6" x14ac:dyDescent="0.2">
      <c r="B91" s="2"/>
      <c r="F91" s="2"/>
    </row>
    <row r="92" spans="2:6" x14ac:dyDescent="0.2">
      <c r="B92" s="2"/>
      <c r="F92" s="2"/>
    </row>
    <row r="93" spans="2:6" x14ac:dyDescent="0.2">
      <c r="B93" s="2"/>
      <c r="F93" s="2"/>
    </row>
    <row r="94" spans="2:6" x14ac:dyDescent="0.2">
      <c r="B94" s="2"/>
      <c r="F94" s="2"/>
    </row>
    <row r="95" spans="2:6" x14ac:dyDescent="0.2">
      <c r="B95" s="2"/>
      <c r="F95" s="2"/>
    </row>
    <row r="96" spans="2:6" x14ac:dyDescent="0.2">
      <c r="B96" s="2"/>
      <c r="F96" s="2"/>
    </row>
    <row r="97" spans="2:6" x14ac:dyDescent="0.2">
      <c r="B97" s="2"/>
      <c r="F97" s="2"/>
    </row>
    <row r="98" spans="2:6" x14ac:dyDescent="0.2">
      <c r="B98" s="2"/>
      <c r="F98" s="2"/>
    </row>
    <row r="99" spans="2:6" x14ac:dyDescent="0.2">
      <c r="B99" s="2"/>
      <c r="F99" s="2"/>
    </row>
    <row r="100" spans="2:6" x14ac:dyDescent="0.2">
      <c r="B100" s="2"/>
      <c r="F100" s="2"/>
    </row>
    <row r="101" spans="2:6" x14ac:dyDescent="0.2">
      <c r="B101" s="2"/>
      <c r="F101" s="2"/>
    </row>
    <row r="102" spans="2:6" x14ac:dyDescent="0.2">
      <c r="B102" s="2"/>
      <c r="F102" s="2"/>
    </row>
    <row r="103" spans="2:6" x14ac:dyDescent="0.2">
      <c r="B103" s="2"/>
      <c r="F103" s="2"/>
    </row>
    <row r="104" spans="2:6" x14ac:dyDescent="0.2">
      <c r="B104" s="2"/>
      <c r="F104" s="2"/>
    </row>
    <row r="105" spans="2:6" x14ac:dyDescent="0.2">
      <c r="B105" s="2"/>
      <c r="F105" s="2"/>
    </row>
    <row r="106" spans="2:6" x14ac:dyDescent="0.2">
      <c r="B106" s="2"/>
      <c r="F106" s="2"/>
    </row>
    <row r="107" spans="2:6" x14ac:dyDescent="0.2">
      <c r="B107" s="2"/>
      <c r="F107" s="2"/>
    </row>
    <row r="108" spans="2:6" x14ac:dyDescent="0.2">
      <c r="B108" s="2"/>
      <c r="F108" s="2"/>
    </row>
    <row r="109" spans="2:6" x14ac:dyDescent="0.2">
      <c r="B109" s="2"/>
      <c r="F109" s="2"/>
    </row>
    <row r="110" spans="2:6" x14ac:dyDescent="0.2">
      <c r="B110" s="2"/>
      <c r="F110" s="2"/>
    </row>
    <row r="111" spans="2:6" x14ac:dyDescent="0.2">
      <c r="B111" s="2"/>
      <c r="F111" s="2"/>
    </row>
    <row r="112" spans="2:6" x14ac:dyDescent="0.2">
      <c r="B112" s="2"/>
      <c r="F112" s="2"/>
    </row>
    <row r="113" spans="2:6" x14ac:dyDescent="0.2">
      <c r="B113" s="2"/>
      <c r="F113" s="2"/>
    </row>
    <row r="114" spans="2:6" x14ac:dyDescent="0.2">
      <c r="B114" s="2"/>
      <c r="F114" s="2"/>
    </row>
    <row r="115" spans="2:6" x14ac:dyDescent="0.2">
      <c r="B115" s="2"/>
      <c r="F115" s="2"/>
    </row>
    <row r="116" spans="2:6" x14ac:dyDescent="0.2">
      <c r="B116" s="2"/>
      <c r="F116" s="2"/>
    </row>
    <row r="117" spans="2:6" x14ac:dyDescent="0.2">
      <c r="B117" s="2"/>
      <c r="F117" s="2"/>
    </row>
    <row r="118" spans="2:6" x14ac:dyDescent="0.2">
      <c r="B118" s="2"/>
      <c r="F118" s="2"/>
    </row>
    <row r="119" spans="2:6" x14ac:dyDescent="0.2">
      <c r="B119" s="2"/>
      <c r="F119" s="2"/>
    </row>
    <row r="120" spans="2:6" x14ac:dyDescent="0.2">
      <c r="B120" s="2"/>
      <c r="F120" s="2"/>
    </row>
    <row r="121" spans="2:6" x14ac:dyDescent="0.2">
      <c r="B121" s="2"/>
      <c r="F121" s="2"/>
    </row>
    <row r="122" spans="2:6" x14ac:dyDescent="0.2">
      <c r="B122" s="2"/>
      <c r="F122" s="2"/>
    </row>
    <row r="123" spans="2:6" x14ac:dyDescent="0.2">
      <c r="B123" s="2"/>
      <c r="F123" s="2"/>
    </row>
    <row r="124" spans="2:6" x14ac:dyDescent="0.2">
      <c r="B124" s="2"/>
      <c r="F124" s="2"/>
    </row>
    <row r="125" spans="2:6" x14ac:dyDescent="0.2">
      <c r="B125" s="2"/>
      <c r="F125" s="2"/>
    </row>
    <row r="126" spans="2:6" x14ac:dyDescent="0.2">
      <c r="B126" s="2"/>
      <c r="F126" s="2"/>
    </row>
    <row r="127" spans="2:6" x14ac:dyDescent="0.2">
      <c r="B127" s="2"/>
      <c r="F127" s="2"/>
    </row>
    <row r="128" spans="2:6" x14ac:dyDescent="0.2">
      <c r="B128" s="2"/>
      <c r="F128" s="2"/>
    </row>
    <row r="129" spans="2:6" x14ac:dyDescent="0.2">
      <c r="B129" s="2"/>
      <c r="F129" s="2"/>
    </row>
    <row r="130" spans="2:6" x14ac:dyDescent="0.2">
      <c r="B130" s="2"/>
      <c r="F130" s="2"/>
    </row>
    <row r="131" spans="2:6" x14ac:dyDescent="0.2">
      <c r="B131" s="2"/>
      <c r="F131" s="2"/>
    </row>
    <row r="132" spans="2:6" x14ac:dyDescent="0.2">
      <c r="B132" s="2"/>
      <c r="F132" s="2"/>
    </row>
    <row r="133" spans="2:6" x14ac:dyDescent="0.2">
      <c r="B133" s="2"/>
      <c r="F133" s="2"/>
    </row>
    <row r="134" spans="2:6" x14ac:dyDescent="0.2">
      <c r="B134" s="2"/>
      <c r="F134" s="2"/>
    </row>
    <row r="135" spans="2:6" x14ac:dyDescent="0.2">
      <c r="B135" s="2"/>
      <c r="F135" s="2"/>
    </row>
    <row r="136" spans="2:6" x14ac:dyDescent="0.2">
      <c r="B136" s="2"/>
      <c r="F136" s="2"/>
    </row>
    <row r="137" spans="2:6" x14ac:dyDescent="0.2">
      <c r="B137" s="2"/>
      <c r="F137" s="2"/>
    </row>
    <row r="138" spans="2:6" x14ac:dyDescent="0.2">
      <c r="B138" s="2"/>
      <c r="F138" s="2"/>
    </row>
    <row r="139" spans="2:6" x14ac:dyDescent="0.2">
      <c r="B139" s="2"/>
      <c r="F139" s="2"/>
    </row>
    <row r="140" spans="2:6" x14ac:dyDescent="0.2">
      <c r="B140" s="2"/>
      <c r="F140" s="2"/>
    </row>
    <row r="141" spans="2:6" x14ac:dyDescent="0.2">
      <c r="B141" s="2"/>
      <c r="F141" s="2"/>
    </row>
    <row r="142" spans="2:6" x14ac:dyDescent="0.2">
      <c r="B142" s="2"/>
      <c r="F142" s="2"/>
    </row>
    <row r="143" spans="2:6" x14ac:dyDescent="0.2">
      <c r="B143" s="2"/>
      <c r="F143" s="2"/>
    </row>
    <row r="144" spans="2:6" x14ac:dyDescent="0.2">
      <c r="B144" s="2"/>
      <c r="F144" s="2"/>
    </row>
    <row r="145" spans="2:6" x14ac:dyDescent="0.2">
      <c r="B145" s="2"/>
      <c r="F145" s="2"/>
    </row>
    <row r="146" spans="2:6" x14ac:dyDescent="0.2">
      <c r="B146" s="2"/>
      <c r="F146" s="2"/>
    </row>
    <row r="147" spans="2:6" x14ac:dyDescent="0.2">
      <c r="B147" s="2"/>
      <c r="F147" s="2"/>
    </row>
    <row r="148" spans="2:6" x14ac:dyDescent="0.2">
      <c r="B148" s="2"/>
      <c r="F148" s="2"/>
    </row>
    <row r="149" spans="2:6" x14ac:dyDescent="0.2">
      <c r="B149" s="2"/>
      <c r="F149" s="2"/>
    </row>
    <row r="150" spans="2:6" x14ac:dyDescent="0.2">
      <c r="B150" s="2"/>
      <c r="F150" s="2"/>
    </row>
    <row r="151" spans="2:6" x14ac:dyDescent="0.2">
      <c r="B151" s="2"/>
      <c r="F151" s="2"/>
    </row>
    <row r="152" spans="2:6" x14ac:dyDescent="0.2">
      <c r="B152" s="2"/>
      <c r="F152" s="2"/>
    </row>
    <row r="153" spans="2:6" x14ac:dyDescent="0.2">
      <c r="B153" s="2"/>
      <c r="F153" s="2"/>
    </row>
    <row r="154" spans="2:6" x14ac:dyDescent="0.2">
      <c r="B154" s="2"/>
      <c r="F154" s="2"/>
    </row>
    <row r="155" spans="2:6" x14ac:dyDescent="0.2">
      <c r="B155" s="2"/>
      <c r="F155" s="2"/>
    </row>
    <row r="156" spans="2:6" x14ac:dyDescent="0.2">
      <c r="B156" s="2"/>
      <c r="F156" s="2"/>
    </row>
    <row r="157" spans="2:6" x14ac:dyDescent="0.2">
      <c r="B157" s="2"/>
      <c r="F157" s="2"/>
    </row>
    <row r="158" spans="2:6" x14ac:dyDescent="0.2">
      <c r="B158" s="2"/>
      <c r="F158" s="2"/>
    </row>
    <row r="159" spans="2:6" x14ac:dyDescent="0.2">
      <c r="B159" s="2"/>
      <c r="F159" s="2"/>
    </row>
    <row r="160" spans="2:6" x14ac:dyDescent="0.2">
      <c r="B160" s="2"/>
      <c r="F160" s="2"/>
    </row>
    <row r="161" spans="2:6" x14ac:dyDescent="0.2">
      <c r="B161" s="2"/>
      <c r="F161" s="2"/>
    </row>
    <row r="162" spans="2:6" x14ac:dyDescent="0.2">
      <c r="B162" s="2"/>
      <c r="F162" s="2"/>
    </row>
    <row r="163" spans="2:6" x14ac:dyDescent="0.2">
      <c r="B163" s="2"/>
      <c r="F163" s="2"/>
    </row>
    <row r="164" spans="2:6" x14ac:dyDescent="0.2">
      <c r="B164" s="2"/>
      <c r="F164" s="2"/>
    </row>
    <row r="165" spans="2:6" x14ac:dyDescent="0.2">
      <c r="B165" s="2"/>
      <c r="F165" s="2"/>
    </row>
    <row r="166" spans="2:6" x14ac:dyDescent="0.2">
      <c r="B166" s="2"/>
      <c r="F166" s="2"/>
    </row>
    <row r="167" spans="2:6" x14ac:dyDescent="0.2">
      <c r="B167" s="2"/>
      <c r="F167" s="2"/>
    </row>
    <row r="168" spans="2:6" x14ac:dyDescent="0.2">
      <c r="B168" s="2"/>
      <c r="F168" s="2"/>
    </row>
    <row r="169" spans="2:6" x14ac:dyDescent="0.2">
      <c r="B169" s="2"/>
      <c r="F169" s="2"/>
    </row>
    <row r="170" spans="2:6" x14ac:dyDescent="0.2">
      <c r="B170" s="2"/>
      <c r="F170" s="2"/>
    </row>
    <row r="171" spans="2:6" x14ac:dyDescent="0.2">
      <c r="B171" s="2"/>
      <c r="F171" s="2"/>
    </row>
    <row r="172" spans="2:6" x14ac:dyDescent="0.2">
      <c r="B172" s="2"/>
      <c r="F172" s="2"/>
    </row>
    <row r="173" spans="2:6" x14ac:dyDescent="0.2">
      <c r="B173" s="2"/>
      <c r="F173" s="2"/>
    </row>
    <row r="174" spans="2:6" x14ac:dyDescent="0.2">
      <c r="B174" s="2"/>
      <c r="F174" s="2"/>
    </row>
    <row r="175" spans="2:6" x14ac:dyDescent="0.2">
      <c r="B175" s="2"/>
      <c r="F175" s="2"/>
    </row>
    <row r="176" spans="2:6" x14ac:dyDescent="0.2">
      <c r="B176" s="2"/>
      <c r="F176" s="2"/>
    </row>
    <row r="177" spans="2:6" x14ac:dyDescent="0.2">
      <c r="B177" s="2"/>
      <c r="F177" s="2"/>
    </row>
    <row r="178" spans="2:6" x14ac:dyDescent="0.2">
      <c r="B178" s="2"/>
      <c r="F178" s="2"/>
    </row>
    <row r="179" spans="2:6" x14ac:dyDescent="0.2">
      <c r="B179" s="2"/>
      <c r="F179" s="2"/>
    </row>
    <row r="180" spans="2:6" x14ac:dyDescent="0.2">
      <c r="B180" s="2"/>
      <c r="F180" s="2"/>
    </row>
    <row r="181" spans="2:6" x14ac:dyDescent="0.2">
      <c r="B181" s="2"/>
      <c r="F181" s="2"/>
    </row>
    <row r="182" spans="2:6" x14ac:dyDescent="0.2">
      <c r="B182" s="2"/>
      <c r="F182" s="2"/>
    </row>
    <row r="183" spans="2:6" x14ac:dyDescent="0.2">
      <c r="B183" s="2"/>
      <c r="F183" s="2"/>
    </row>
    <row r="184" spans="2:6" x14ac:dyDescent="0.2">
      <c r="B184" s="2"/>
      <c r="F184" s="2"/>
    </row>
    <row r="185" spans="2:6" x14ac:dyDescent="0.2">
      <c r="B185" s="2"/>
      <c r="F185" s="2"/>
    </row>
    <row r="186" spans="2:6" x14ac:dyDescent="0.2">
      <c r="B186" s="2"/>
      <c r="F186" s="2"/>
    </row>
    <row r="187" spans="2:6" x14ac:dyDescent="0.2">
      <c r="B187" s="2"/>
      <c r="F187" s="2"/>
    </row>
    <row r="188" spans="2:6" x14ac:dyDescent="0.2">
      <c r="B188" s="2"/>
      <c r="F188" s="2"/>
    </row>
    <row r="189" spans="2:6" x14ac:dyDescent="0.2">
      <c r="B189" s="2"/>
      <c r="F189" s="2"/>
    </row>
    <row r="190" spans="2:6" x14ac:dyDescent="0.2">
      <c r="B190" s="2"/>
      <c r="F190" s="2"/>
    </row>
    <row r="191" spans="2:6" x14ac:dyDescent="0.2">
      <c r="B191" s="2"/>
      <c r="F191" s="2"/>
    </row>
    <row r="192" spans="2:6" x14ac:dyDescent="0.2">
      <c r="B192" s="2"/>
      <c r="F192" s="2"/>
    </row>
    <row r="193" spans="2:6" x14ac:dyDescent="0.2">
      <c r="B193" s="2"/>
      <c r="F193" s="2"/>
    </row>
    <row r="194" spans="2:6" x14ac:dyDescent="0.2">
      <c r="B194" s="2"/>
      <c r="F194" s="2"/>
    </row>
    <row r="195" spans="2:6" x14ac:dyDescent="0.2">
      <c r="B195" s="2"/>
      <c r="F195" s="2"/>
    </row>
    <row r="196" spans="2:6" x14ac:dyDescent="0.2">
      <c r="B196" s="2"/>
      <c r="F196" s="2"/>
    </row>
    <row r="197" spans="2:6" x14ac:dyDescent="0.2">
      <c r="B197" s="2"/>
      <c r="F197" s="2"/>
    </row>
    <row r="198" spans="2:6" x14ac:dyDescent="0.2">
      <c r="B198" s="2"/>
      <c r="F198" s="2"/>
    </row>
    <row r="199" spans="2:6" x14ac:dyDescent="0.2">
      <c r="B199" s="2"/>
      <c r="F199" s="2"/>
    </row>
    <row r="200" spans="2:6" x14ac:dyDescent="0.2">
      <c r="B200" s="2"/>
      <c r="F200" s="2"/>
    </row>
    <row r="201" spans="2:6" x14ac:dyDescent="0.2">
      <c r="B201" s="2"/>
      <c r="F201" s="2"/>
    </row>
    <row r="202" spans="2:6" x14ac:dyDescent="0.2">
      <c r="B202" s="2"/>
      <c r="F202" s="2"/>
    </row>
    <row r="203" spans="2:6" x14ac:dyDescent="0.2">
      <c r="B203" s="2"/>
      <c r="F203" s="2"/>
    </row>
    <row r="204" spans="2:6" x14ac:dyDescent="0.2">
      <c r="B204" s="2"/>
      <c r="F204" s="2"/>
    </row>
    <row r="205" spans="2:6" x14ac:dyDescent="0.2">
      <c r="B205" s="2"/>
      <c r="F205" s="2"/>
    </row>
    <row r="206" spans="2:6" x14ac:dyDescent="0.2">
      <c r="B206" s="2"/>
      <c r="F206" s="2"/>
    </row>
    <row r="207" spans="2:6" x14ac:dyDescent="0.2">
      <c r="B207" s="2"/>
      <c r="F207" s="2"/>
    </row>
    <row r="208" spans="2:6" x14ac:dyDescent="0.2">
      <c r="B208" s="2"/>
      <c r="F208" s="2"/>
    </row>
    <row r="209" spans="2:6" x14ac:dyDescent="0.2">
      <c r="B209" s="2"/>
      <c r="F209" s="2"/>
    </row>
    <row r="210" spans="2:6" x14ac:dyDescent="0.2">
      <c r="B210" s="2"/>
      <c r="F210" s="2"/>
    </row>
    <row r="211" spans="2:6" x14ac:dyDescent="0.2">
      <c r="B211" s="2"/>
      <c r="F211" s="2"/>
    </row>
    <row r="212" spans="2:6" x14ac:dyDescent="0.2">
      <c r="B212" s="2"/>
      <c r="F212" s="2"/>
    </row>
    <row r="213" spans="2:6" x14ac:dyDescent="0.2">
      <c r="B213" s="2"/>
      <c r="F213" s="2"/>
    </row>
    <row r="214" spans="2:6" x14ac:dyDescent="0.2">
      <c r="B214" s="2"/>
      <c r="F214" s="2"/>
    </row>
    <row r="215" spans="2:6" x14ac:dyDescent="0.2">
      <c r="B215" s="2"/>
      <c r="F215" s="2"/>
    </row>
    <row r="216" spans="2:6" x14ac:dyDescent="0.2">
      <c r="B216" s="2"/>
      <c r="F216" s="2"/>
    </row>
    <row r="217" spans="2:6" x14ac:dyDescent="0.2">
      <c r="B217" s="2"/>
      <c r="F217" s="2"/>
    </row>
    <row r="218" spans="2:6" x14ac:dyDescent="0.2">
      <c r="B218" s="2"/>
      <c r="F218" s="2"/>
    </row>
    <row r="219" spans="2:6" x14ac:dyDescent="0.2">
      <c r="B219" s="2"/>
      <c r="F219" s="2"/>
    </row>
    <row r="220" spans="2:6" x14ac:dyDescent="0.2">
      <c r="B220" s="2"/>
      <c r="F220" s="2"/>
    </row>
    <row r="221" spans="2:6" x14ac:dyDescent="0.2">
      <c r="B221" s="2"/>
      <c r="F221" s="2"/>
    </row>
    <row r="222" spans="2:6" x14ac:dyDescent="0.2">
      <c r="B222" s="2"/>
      <c r="F222" s="2"/>
    </row>
    <row r="223" spans="2:6" x14ac:dyDescent="0.2">
      <c r="B223" s="2"/>
      <c r="F223" s="2"/>
    </row>
    <row r="224" spans="2:6" x14ac:dyDescent="0.2">
      <c r="B224" s="2"/>
      <c r="F224" s="2"/>
    </row>
    <row r="225" spans="2:6" x14ac:dyDescent="0.2">
      <c r="B225" s="2"/>
      <c r="F225" s="2"/>
    </row>
    <row r="226" spans="2:6" x14ac:dyDescent="0.2">
      <c r="B226" s="2"/>
      <c r="F226" s="2"/>
    </row>
    <row r="227" spans="2:6" x14ac:dyDescent="0.2">
      <c r="B227" s="2"/>
      <c r="F227" s="2"/>
    </row>
    <row r="228" spans="2:6" x14ac:dyDescent="0.2">
      <c r="B228" s="2"/>
      <c r="F228" s="2"/>
    </row>
    <row r="229" spans="2:6" x14ac:dyDescent="0.2">
      <c r="B229" s="2"/>
      <c r="F229" s="2"/>
    </row>
    <row r="230" spans="2:6" x14ac:dyDescent="0.2">
      <c r="B230" s="2"/>
      <c r="F230" s="2"/>
    </row>
    <row r="231" spans="2:6" x14ac:dyDescent="0.2">
      <c r="B231" s="2"/>
      <c r="F231" s="2"/>
    </row>
    <row r="232" spans="2:6" x14ac:dyDescent="0.2">
      <c r="B232" s="2"/>
      <c r="F232" s="2"/>
    </row>
    <row r="233" spans="2:6" x14ac:dyDescent="0.2">
      <c r="B233" s="2"/>
      <c r="F233" s="2"/>
    </row>
    <row r="234" spans="2:6" x14ac:dyDescent="0.2">
      <c r="B234" s="2"/>
      <c r="F234" s="2"/>
    </row>
    <row r="235" spans="2:6" x14ac:dyDescent="0.2">
      <c r="B235" s="2"/>
      <c r="F235" s="2"/>
    </row>
    <row r="236" spans="2:6" x14ac:dyDescent="0.2">
      <c r="B236" s="2"/>
      <c r="F236" s="2"/>
    </row>
    <row r="237" spans="2:6" x14ac:dyDescent="0.2">
      <c r="B237" s="2"/>
      <c r="F237" s="2"/>
    </row>
    <row r="238" spans="2:6" x14ac:dyDescent="0.2">
      <c r="B238" s="2"/>
      <c r="F238" s="2"/>
    </row>
    <row r="239" spans="2:6" x14ac:dyDescent="0.2">
      <c r="B239" s="2"/>
      <c r="F239" s="2"/>
    </row>
    <row r="240" spans="2:6" x14ac:dyDescent="0.2">
      <c r="B240" s="2"/>
      <c r="F240" s="2"/>
    </row>
    <row r="241" spans="2:6" x14ac:dyDescent="0.2">
      <c r="B241" s="2"/>
      <c r="F241" s="2"/>
    </row>
    <row r="242" spans="2:6" x14ac:dyDescent="0.2">
      <c r="B242" s="2"/>
      <c r="F242" s="2"/>
    </row>
    <row r="243" spans="2:6" x14ac:dyDescent="0.2">
      <c r="B243" s="2"/>
      <c r="F243" s="2"/>
    </row>
    <row r="244" spans="2:6" x14ac:dyDescent="0.2">
      <c r="B244" s="2"/>
      <c r="F244" s="2"/>
    </row>
    <row r="245" spans="2:6" x14ac:dyDescent="0.2">
      <c r="B245" s="2"/>
      <c r="F245" s="2"/>
    </row>
    <row r="246" spans="2:6" x14ac:dyDescent="0.2">
      <c r="B246" s="2"/>
      <c r="F246" s="2"/>
    </row>
    <row r="247" spans="2:6" x14ac:dyDescent="0.2">
      <c r="B247" s="2"/>
      <c r="F247" s="2"/>
    </row>
    <row r="248" spans="2:6" x14ac:dyDescent="0.2">
      <c r="B248" s="2"/>
      <c r="F248" s="2"/>
    </row>
    <row r="249" spans="2:6" x14ac:dyDescent="0.2">
      <c r="B249" s="2"/>
      <c r="F249" s="2"/>
    </row>
    <row r="250" spans="2:6" x14ac:dyDescent="0.2">
      <c r="B250" s="2"/>
      <c r="F250" s="2"/>
    </row>
    <row r="251" spans="2:6" x14ac:dyDescent="0.2">
      <c r="B251" s="2"/>
      <c r="F251" s="2"/>
    </row>
    <row r="252" spans="2:6" x14ac:dyDescent="0.2">
      <c r="B252" s="2"/>
      <c r="F252" s="2"/>
    </row>
    <row r="253" spans="2:6" x14ac:dyDescent="0.2">
      <c r="B253" s="2"/>
      <c r="F253" s="2"/>
    </row>
    <row r="254" spans="2:6" x14ac:dyDescent="0.2">
      <c r="B254" s="2"/>
      <c r="F254" s="2"/>
    </row>
    <row r="255" spans="2:6" x14ac:dyDescent="0.2">
      <c r="B255" s="2"/>
      <c r="F255" s="2"/>
    </row>
    <row r="256" spans="2:6" x14ac:dyDescent="0.2">
      <c r="B256" s="2"/>
      <c r="F256" s="2"/>
    </row>
    <row r="257" spans="2:6" x14ac:dyDescent="0.2">
      <c r="B257" s="2"/>
      <c r="F257" s="2"/>
    </row>
    <row r="258" spans="2:6" x14ac:dyDescent="0.2">
      <c r="B258" s="2"/>
      <c r="F258" s="2"/>
    </row>
    <row r="259" spans="2:6" x14ac:dyDescent="0.2">
      <c r="B259" s="2"/>
      <c r="F259" s="2"/>
    </row>
    <row r="260" spans="2:6" x14ac:dyDescent="0.2">
      <c r="B260" s="2"/>
      <c r="F260" s="2"/>
    </row>
    <row r="261" spans="2:6" x14ac:dyDescent="0.2">
      <c r="B261" s="2"/>
      <c r="F261" s="2"/>
    </row>
    <row r="262" spans="2:6" x14ac:dyDescent="0.2">
      <c r="B262" s="2"/>
      <c r="F262" s="2"/>
    </row>
    <row r="263" spans="2:6" x14ac:dyDescent="0.2">
      <c r="B263" s="2"/>
      <c r="F263" s="2"/>
    </row>
    <row r="264" spans="2:6" x14ac:dyDescent="0.2">
      <c r="B264" s="2"/>
      <c r="F264" s="2"/>
    </row>
    <row r="265" spans="2:6" x14ac:dyDescent="0.2">
      <c r="B265" s="2"/>
      <c r="F265" s="2"/>
    </row>
    <row r="266" spans="2:6" x14ac:dyDescent="0.2">
      <c r="B266" s="2"/>
      <c r="F266" s="2"/>
    </row>
    <row r="267" spans="2:6" x14ac:dyDescent="0.2">
      <c r="B267" s="2"/>
      <c r="F267" s="2"/>
    </row>
    <row r="268" spans="2:6" x14ac:dyDescent="0.2">
      <c r="B268" s="2"/>
      <c r="F268" s="2"/>
    </row>
    <row r="269" spans="2:6" x14ac:dyDescent="0.2">
      <c r="B269" s="2"/>
      <c r="F269" s="2"/>
    </row>
    <row r="270" spans="2:6" x14ac:dyDescent="0.2">
      <c r="B270" s="2"/>
      <c r="F270" s="2"/>
    </row>
    <row r="271" spans="2:6" x14ac:dyDescent="0.2">
      <c r="B271" s="2"/>
      <c r="F271" s="2"/>
    </row>
    <row r="272" spans="2:6" x14ac:dyDescent="0.2">
      <c r="B272" s="2"/>
      <c r="F272" s="2"/>
    </row>
    <row r="273" spans="2:6" x14ac:dyDescent="0.2">
      <c r="B273" s="2"/>
      <c r="F273" s="2"/>
    </row>
    <row r="274" spans="2:6" x14ac:dyDescent="0.2">
      <c r="B274" s="2"/>
      <c r="F274" s="2"/>
    </row>
    <row r="275" spans="2:6" x14ac:dyDescent="0.2">
      <c r="B275" s="2"/>
      <c r="F275" s="2"/>
    </row>
    <row r="276" spans="2:6" x14ac:dyDescent="0.2">
      <c r="B276" s="2"/>
      <c r="F276" s="2"/>
    </row>
    <row r="277" spans="2:6" x14ac:dyDescent="0.2">
      <c r="B277" s="2"/>
      <c r="F277" s="2"/>
    </row>
    <row r="278" spans="2:6" x14ac:dyDescent="0.2">
      <c r="B278" s="2"/>
      <c r="F278" s="2"/>
    </row>
    <row r="279" spans="2:6" x14ac:dyDescent="0.2">
      <c r="B279" s="2"/>
      <c r="F279" s="2"/>
    </row>
    <row r="280" spans="2:6" x14ac:dyDescent="0.2">
      <c r="B280" s="2"/>
      <c r="F280" s="2"/>
    </row>
    <row r="281" spans="2:6" x14ac:dyDescent="0.2">
      <c r="B281" s="2"/>
      <c r="F281" s="2"/>
    </row>
    <row r="282" spans="2:6" x14ac:dyDescent="0.2">
      <c r="B282" s="2"/>
      <c r="F282" s="2"/>
    </row>
    <row r="283" spans="2:6" x14ac:dyDescent="0.2">
      <c r="B283" s="2"/>
      <c r="F283" s="2"/>
    </row>
    <row r="284" spans="2:6" x14ac:dyDescent="0.2">
      <c r="B284" s="2"/>
      <c r="F284" s="2"/>
    </row>
    <row r="285" spans="2:6" x14ac:dyDescent="0.2">
      <c r="B285" s="2"/>
      <c r="F285" s="2"/>
    </row>
    <row r="286" spans="2:6" x14ac:dyDescent="0.2">
      <c r="B286" s="2"/>
      <c r="F286" s="2"/>
    </row>
    <row r="287" spans="2:6" x14ac:dyDescent="0.2">
      <c r="B287" s="2"/>
      <c r="F287" s="2"/>
    </row>
    <row r="288" spans="2:6" x14ac:dyDescent="0.2">
      <c r="B288" s="2"/>
      <c r="F288" s="2"/>
    </row>
    <row r="289" spans="2:6" x14ac:dyDescent="0.2">
      <c r="B289" s="2"/>
      <c r="F289" s="2"/>
    </row>
    <row r="290" spans="2:6" x14ac:dyDescent="0.2">
      <c r="B290" s="2"/>
      <c r="F290" s="2"/>
    </row>
    <row r="291" spans="2:6" x14ac:dyDescent="0.2">
      <c r="B291" s="2"/>
      <c r="F291" s="2"/>
    </row>
    <row r="292" spans="2:6" x14ac:dyDescent="0.2">
      <c r="B292" s="2"/>
      <c r="F292" s="2"/>
    </row>
    <row r="293" spans="2:6" x14ac:dyDescent="0.2">
      <c r="B293" s="2"/>
      <c r="F293" s="2"/>
    </row>
    <row r="294" spans="2:6" x14ac:dyDescent="0.2">
      <c r="B294" s="2"/>
      <c r="F294" s="2"/>
    </row>
    <row r="295" spans="2:6" x14ac:dyDescent="0.2">
      <c r="B295" s="2"/>
      <c r="F295" s="2"/>
    </row>
    <row r="296" spans="2:6" x14ac:dyDescent="0.2">
      <c r="B296" s="2"/>
      <c r="F296" s="2"/>
    </row>
    <row r="297" spans="2:6" x14ac:dyDescent="0.2">
      <c r="B297" s="2"/>
      <c r="F297" s="2"/>
    </row>
    <row r="298" spans="2:6" x14ac:dyDescent="0.2">
      <c r="B298" s="2"/>
      <c r="F298" s="2"/>
    </row>
    <row r="299" spans="2:6" x14ac:dyDescent="0.2">
      <c r="B299" s="2"/>
      <c r="F299" s="2"/>
    </row>
    <row r="300" spans="2:6" x14ac:dyDescent="0.2">
      <c r="B300" s="2"/>
      <c r="F300" s="2"/>
    </row>
    <row r="301" spans="2:6" x14ac:dyDescent="0.2">
      <c r="B301" s="2"/>
      <c r="F301" s="2"/>
    </row>
    <row r="302" spans="2:6" x14ac:dyDescent="0.2">
      <c r="B302" s="2"/>
      <c r="F302" s="2"/>
    </row>
    <row r="303" spans="2:6" x14ac:dyDescent="0.2">
      <c r="B303" s="2"/>
      <c r="F303" s="2"/>
    </row>
    <row r="304" spans="2:6" x14ac:dyDescent="0.2">
      <c r="B304" s="2"/>
      <c r="F304" s="2"/>
    </row>
    <row r="305" spans="2:6" x14ac:dyDescent="0.2">
      <c r="B305" s="2"/>
      <c r="F305" s="2"/>
    </row>
    <row r="306" spans="2:6" x14ac:dyDescent="0.2">
      <c r="B306" s="2"/>
      <c r="F306" s="2"/>
    </row>
    <row r="307" spans="2:6" x14ac:dyDescent="0.2">
      <c r="B307" s="2"/>
      <c r="F307" s="2"/>
    </row>
    <row r="308" spans="2:6" x14ac:dyDescent="0.2">
      <c r="B308" s="2"/>
      <c r="F308" s="2"/>
    </row>
    <row r="309" spans="2:6" x14ac:dyDescent="0.2">
      <c r="B309" s="2"/>
      <c r="F309" s="2"/>
    </row>
    <row r="310" spans="2:6" x14ac:dyDescent="0.2">
      <c r="B310" s="2"/>
      <c r="F310" s="2"/>
    </row>
    <row r="311" spans="2:6" x14ac:dyDescent="0.2">
      <c r="B311" s="2"/>
      <c r="F311" s="2"/>
    </row>
    <row r="312" spans="2:6" x14ac:dyDescent="0.2">
      <c r="B312" s="2"/>
      <c r="F312" s="2"/>
    </row>
    <row r="313" spans="2:6" x14ac:dyDescent="0.2">
      <c r="B313" s="2"/>
      <c r="F313" s="2"/>
    </row>
    <row r="314" spans="2:6" x14ac:dyDescent="0.2">
      <c r="B314" s="2"/>
      <c r="F314" s="2"/>
    </row>
    <row r="315" spans="2:6" x14ac:dyDescent="0.2">
      <c r="B315" s="2"/>
      <c r="F315" s="2"/>
    </row>
    <row r="316" spans="2:6" x14ac:dyDescent="0.2">
      <c r="B316" s="2"/>
      <c r="F316" s="2"/>
    </row>
    <row r="317" spans="2:6" x14ac:dyDescent="0.2">
      <c r="B317" s="2"/>
      <c r="F317" s="2"/>
    </row>
    <row r="318" spans="2:6" x14ac:dyDescent="0.2">
      <c r="B318" s="2"/>
      <c r="F318" s="2"/>
    </row>
    <row r="319" spans="2:6" x14ac:dyDescent="0.2">
      <c r="B319" s="2"/>
      <c r="F319" s="2"/>
    </row>
    <row r="320" spans="2:6" x14ac:dyDescent="0.2">
      <c r="B320" s="2"/>
      <c r="F320" s="2"/>
    </row>
    <row r="321" spans="2:6" x14ac:dyDescent="0.2">
      <c r="B321" s="2"/>
      <c r="F321" s="2"/>
    </row>
    <row r="322" spans="2:6" x14ac:dyDescent="0.2">
      <c r="B322" s="2"/>
      <c r="F322" s="2"/>
    </row>
    <row r="323" spans="2:6" x14ac:dyDescent="0.2">
      <c r="B323" s="2"/>
      <c r="F323" s="2"/>
    </row>
    <row r="324" spans="2:6" x14ac:dyDescent="0.2">
      <c r="B324" s="2"/>
      <c r="F324" s="2"/>
    </row>
    <row r="325" spans="2:6" x14ac:dyDescent="0.2">
      <c r="B325" s="2"/>
      <c r="F325" s="2"/>
    </row>
    <row r="326" spans="2:6" x14ac:dyDescent="0.2">
      <c r="B326" s="2"/>
      <c r="F326" s="2"/>
    </row>
    <row r="327" spans="2:6" x14ac:dyDescent="0.2">
      <c r="B327" s="2"/>
      <c r="F327" s="2"/>
    </row>
    <row r="328" spans="2:6" x14ac:dyDescent="0.2">
      <c r="B328" s="2"/>
      <c r="F328" s="2"/>
    </row>
    <row r="329" spans="2:6" x14ac:dyDescent="0.2">
      <c r="B329" s="2"/>
      <c r="F329" s="2"/>
    </row>
    <row r="330" spans="2:6" x14ac:dyDescent="0.2">
      <c r="B330" s="2"/>
      <c r="F330" s="2"/>
    </row>
    <row r="331" spans="2:6" x14ac:dyDescent="0.2">
      <c r="B331" s="2"/>
      <c r="F331" s="2"/>
    </row>
    <row r="332" spans="2:6" x14ac:dyDescent="0.2">
      <c r="B332" s="2"/>
      <c r="F332" s="2"/>
    </row>
    <row r="333" spans="2:6" x14ac:dyDescent="0.2">
      <c r="B333" s="2"/>
      <c r="F333" s="2"/>
    </row>
    <row r="334" spans="2:6" x14ac:dyDescent="0.2">
      <c r="B334" s="2"/>
      <c r="F334" s="2"/>
    </row>
    <row r="335" spans="2:6" x14ac:dyDescent="0.2">
      <c r="B335" s="2"/>
      <c r="F335" s="2"/>
    </row>
    <row r="336" spans="2:6" x14ac:dyDescent="0.2">
      <c r="B336" s="2"/>
      <c r="F336" s="2"/>
    </row>
    <row r="337" spans="2:6" x14ac:dyDescent="0.2">
      <c r="B337" s="2"/>
      <c r="F337" s="2"/>
    </row>
    <row r="338" spans="2:6" x14ac:dyDescent="0.2">
      <c r="B338" s="2"/>
      <c r="F338" s="2"/>
    </row>
    <row r="339" spans="2:6" x14ac:dyDescent="0.2">
      <c r="B339" s="2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  <row r="797" spans="2:6" x14ac:dyDescent="0.2">
      <c r="B797" s="2"/>
      <c r="F797" s="2"/>
    </row>
    <row r="798" spans="2:6" x14ac:dyDescent="0.2">
      <c r="B798" s="2"/>
      <c r="F798" s="2"/>
    </row>
    <row r="799" spans="2:6" x14ac:dyDescent="0.2">
      <c r="B799" s="2"/>
      <c r="F799" s="2"/>
    </row>
    <row r="800" spans="2:6" x14ac:dyDescent="0.2">
      <c r="B800" s="2"/>
      <c r="F800" s="2"/>
    </row>
    <row r="801" spans="2:6" x14ac:dyDescent="0.2">
      <c r="B801" s="2"/>
      <c r="F801" s="2"/>
    </row>
    <row r="802" spans="2:6" x14ac:dyDescent="0.2">
      <c r="B802" s="2"/>
      <c r="F802" s="2"/>
    </row>
    <row r="803" spans="2:6" x14ac:dyDescent="0.2">
      <c r="B803" s="2"/>
      <c r="F803" s="2"/>
    </row>
    <row r="804" spans="2:6" x14ac:dyDescent="0.2">
      <c r="B804" s="2"/>
      <c r="F804" s="2"/>
    </row>
    <row r="805" spans="2:6" x14ac:dyDescent="0.2">
      <c r="B805" s="2"/>
      <c r="F805" s="2"/>
    </row>
    <row r="806" spans="2:6" x14ac:dyDescent="0.2">
      <c r="B806" s="2"/>
      <c r="F806" s="2"/>
    </row>
    <row r="807" spans="2:6" x14ac:dyDescent="0.2">
      <c r="B807" s="2"/>
      <c r="F807" s="2"/>
    </row>
    <row r="808" spans="2:6" x14ac:dyDescent="0.2">
      <c r="B808" s="2"/>
      <c r="F808" s="2"/>
    </row>
    <row r="809" spans="2:6" x14ac:dyDescent="0.2">
      <c r="B809" s="2"/>
      <c r="F809" s="2"/>
    </row>
    <row r="810" spans="2:6" x14ac:dyDescent="0.2">
      <c r="B810" s="2"/>
      <c r="F810" s="2"/>
    </row>
    <row r="811" spans="2:6" x14ac:dyDescent="0.2">
      <c r="B811" s="2"/>
      <c r="F811" s="2"/>
    </row>
    <row r="812" spans="2:6" x14ac:dyDescent="0.2">
      <c r="B812" s="2"/>
      <c r="F812" s="2"/>
    </row>
    <row r="813" spans="2:6" x14ac:dyDescent="0.2">
      <c r="B813" s="2"/>
      <c r="F813" s="2"/>
    </row>
    <row r="814" spans="2:6" x14ac:dyDescent="0.2">
      <c r="B814" s="2"/>
      <c r="F814" s="2"/>
    </row>
    <row r="815" spans="2:6" x14ac:dyDescent="0.2">
      <c r="B815" s="2"/>
      <c r="F815" s="2"/>
    </row>
    <row r="816" spans="2:6" x14ac:dyDescent="0.2">
      <c r="B816" s="2"/>
      <c r="F816" s="2"/>
    </row>
    <row r="817" spans="2:6" x14ac:dyDescent="0.2">
      <c r="B817" s="2"/>
      <c r="F817" s="2"/>
    </row>
    <row r="818" spans="2:6" x14ac:dyDescent="0.2">
      <c r="B818" s="2"/>
      <c r="F818" s="2"/>
    </row>
    <row r="819" spans="2:6" x14ac:dyDescent="0.2">
      <c r="B819" s="2"/>
      <c r="F819" s="2"/>
    </row>
    <row r="820" spans="2:6" x14ac:dyDescent="0.2">
      <c r="B820" s="2"/>
      <c r="F820" s="2"/>
    </row>
    <row r="821" spans="2:6" x14ac:dyDescent="0.2">
      <c r="B821" s="2"/>
      <c r="F821" s="2"/>
    </row>
    <row r="822" spans="2:6" x14ac:dyDescent="0.2">
      <c r="B822" s="2"/>
      <c r="F822" s="2"/>
    </row>
    <row r="823" spans="2:6" x14ac:dyDescent="0.2">
      <c r="B823" s="2"/>
      <c r="F823" s="2"/>
    </row>
    <row r="824" spans="2:6" x14ac:dyDescent="0.2">
      <c r="B824" s="2"/>
      <c r="F824" s="2"/>
    </row>
    <row r="825" spans="2:6" x14ac:dyDescent="0.2">
      <c r="B825" s="2"/>
      <c r="F825" s="2"/>
    </row>
    <row r="826" spans="2:6" x14ac:dyDescent="0.2">
      <c r="B826" s="2"/>
      <c r="F826" s="2"/>
    </row>
    <row r="827" spans="2:6" x14ac:dyDescent="0.2">
      <c r="B827" s="2"/>
      <c r="F827" s="2"/>
    </row>
    <row r="828" spans="2:6" x14ac:dyDescent="0.2">
      <c r="B828" s="2"/>
      <c r="F828" s="2"/>
    </row>
    <row r="829" spans="2:6" x14ac:dyDescent="0.2">
      <c r="B829" s="2"/>
      <c r="F829" s="2"/>
    </row>
    <row r="830" spans="2:6" x14ac:dyDescent="0.2">
      <c r="B830" s="2"/>
      <c r="F830" s="2"/>
    </row>
    <row r="831" spans="2:6" x14ac:dyDescent="0.2">
      <c r="B831" s="2"/>
      <c r="F831" s="2"/>
    </row>
    <row r="832" spans="2:6" x14ac:dyDescent="0.2">
      <c r="B832" s="2"/>
      <c r="F832" s="2"/>
    </row>
    <row r="833" spans="2:6" x14ac:dyDescent="0.2">
      <c r="B833" s="2"/>
      <c r="F833" s="2"/>
    </row>
    <row r="834" spans="2:6" x14ac:dyDescent="0.2">
      <c r="B834" s="2"/>
      <c r="F834" s="2"/>
    </row>
    <row r="835" spans="2:6" x14ac:dyDescent="0.2">
      <c r="B835" s="2"/>
      <c r="F835" s="2"/>
    </row>
    <row r="836" spans="2:6" x14ac:dyDescent="0.2">
      <c r="B836" s="2"/>
      <c r="F836" s="2"/>
    </row>
    <row r="837" spans="2:6" x14ac:dyDescent="0.2">
      <c r="B837" s="2"/>
      <c r="F837" s="2"/>
    </row>
    <row r="838" spans="2:6" x14ac:dyDescent="0.2">
      <c r="B838" s="2"/>
      <c r="F838" s="2"/>
    </row>
    <row r="839" spans="2:6" x14ac:dyDescent="0.2">
      <c r="B839" s="2"/>
      <c r="F839" s="2"/>
    </row>
    <row r="840" spans="2:6" x14ac:dyDescent="0.2">
      <c r="B840" s="2"/>
      <c r="F840" s="2"/>
    </row>
    <row r="841" spans="2:6" x14ac:dyDescent="0.2">
      <c r="B841" s="2"/>
      <c r="F841" s="2"/>
    </row>
    <row r="842" spans="2:6" x14ac:dyDescent="0.2">
      <c r="B842" s="2"/>
      <c r="F842" s="2"/>
    </row>
    <row r="843" spans="2:6" x14ac:dyDescent="0.2">
      <c r="B843" s="2"/>
      <c r="F843" s="2"/>
    </row>
    <row r="844" spans="2:6" x14ac:dyDescent="0.2">
      <c r="B844" s="2"/>
      <c r="F844" s="2"/>
    </row>
    <row r="845" spans="2:6" x14ac:dyDescent="0.2">
      <c r="B845" s="2"/>
      <c r="F845" s="2"/>
    </row>
    <row r="846" spans="2:6" x14ac:dyDescent="0.2">
      <c r="B846" s="2"/>
      <c r="F846" s="2"/>
    </row>
    <row r="847" spans="2:6" x14ac:dyDescent="0.2">
      <c r="B847" s="2"/>
      <c r="F847" s="2"/>
    </row>
    <row r="848" spans="2:6" x14ac:dyDescent="0.2">
      <c r="B848" s="2"/>
      <c r="F848" s="2"/>
    </row>
    <row r="849" spans="2:6" x14ac:dyDescent="0.2">
      <c r="B849" s="2"/>
      <c r="F849" s="2"/>
    </row>
    <row r="850" spans="2:6" x14ac:dyDescent="0.2">
      <c r="B850" s="2"/>
      <c r="F850" s="2"/>
    </row>
    <row r="851" spans="2:6" x14ac:dyDescent="0.2">
      <c r="B851" s="2"/>
      <c r="F851" s="2"/>
    </row>
    <row r="852" spans="2:6" x14ac:dyDescent="0.2">
      <c r="B852" s="2"/>
      <c r="F852" s="2"/>
    </row>
    <row r="853" spans="2:6" x14ac:dyDescent="0.2">
      <c r="B853" s="2"/>
      <c r="F853" s="2"/>
    </row>
    <row r="854" spans="2:6" x14ac:dyDescent="0.2">
      <c r="B854" s="2"/>
      <c r="F854" s="2"/>
    </row>
    <row r="855" spans="2:6" x14ac:dyDescent="0.2">
      <c r="B855" s="2"/>
      <c r="F855" s="2"/>
    </row>
    <row r="856" spans="2:6" x14ac:dyDescent="0.2">
      <c r="B856" s="2"/>
      <c r="F856" s="2"/>
    </row>
    <row r="857" spans="2:6" x14ac:dyDescent="0.2">
      <c r="B857" s="2"/>
      <c r="F857" s="2"/>
    </row>
    <row r="858" spans="2:6" x14ac:dyDescent="0.2">
      <c r="B858" s="2"/>
      <c r="F858" s="2"/>
    </row>
    <row r="859" spans="2:6" x14ac:dyDescent="0.2">
      <c r="B859" s="2"/>
      <c r="F859" s="2"/>
    </row>
    <row r="860" spans="2:6" x14ac:dyDescent="0.2">
      <c r="B860" s="2"/>
      <c r="F860" s="2"/>
    </row>
    <row r="861" spans="2:6" x14ac:dyDescent="0.2">
      <c r="B861" s="2"/>
      <c r="F861" s="2"/>
    </row>
    <row r="862" spans="2:6" x14ac:dyDescent="0.2">
      <c r="B862" s="2"/>
      <c r="F862" s="2"/>
    </row>
    <row r="863" spans="2:6" x14ac:dyDescent="0.2">
      <c r="B863" s="2"/>
      <c r="F863" s="2"/>
    </row>
  </sheetData>
  <phoneticPr fontId="7" type="noConversion"/>
  <hyperlinks>
    <hyperlink ref="P44" r:id="rId1" display="http://www.bav-astro.de/sfs/BAVM_link.php?BAVMnr=68" xr:uid="{00000000-0004-0000-0100-000000000000}"/>
    <hyperlink ref="P11" r:id="rId2" display="http://www.bav-astro.de/sfs/BAVM_link.php?BAVMnr=178" xr:uid="{00000000-0004-0000-0100-000001000000}"/>
    <hyperlink ref="P12" r:id="rId3" display="http://www.bav-astro.de/sfs/BAVM_link.php?BAVMnr=186" xr:uid="{00000000-0004-0000-0100-000002000000}"/>
    <hyperlink ref="P45" r:id="rId4" display="http://www.bav-astro.de/sfs/BAVM_link.php?BAVMnr=203" xr:uid="{00000000-0004-0000-0100-000003000000}"/>
    <hyperlink ref="P46" r:id="rId5" display="http://www.bav-astro.de/sfs/BAVM_link.php?BAVMnr=203" xr:uid="{00000000-0004-0000-0100-000004000000}"/>
    <hyperlink ref="P13" r:id="rId6" display="http://www.bav-astro.de/sfs/BAVM_link.php?BAVMnr=220" xr:uid="{00000000-0004-0000-0100-000005000000}"/>
    <hyperlink ref="P47" r:id="rId7" display="http://var.astro.cz/oejv/issues/oejv0137.pdf" xr:uid="{00000000-0004-0000-0100-000006000000}"/>
    <hyperlink ref="P48" r:id="rId8" display="http://www.bav-astro.de/sfs/BAVM_link.php?BAVMnr=225" xr:uid="{00000000-0004-0000-0100-000007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2024-07-20T04:19:18Z</dcterms:modified>
</cp:coreProperties>
</file>